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ontrabog\Documents\2021\GAT\SOCIALIZACIÓN GAT\GENERALIDADES\"/>
    </mc:Choice>
  </mc:AlternateContent>
  <bookViews>
    <workbookView xWindow="0" yWindow="0" windowWidth="15345" windowHeight="4035" tabRatio="801"/>
  </bookViews>
  <sheets>
    <sheet name="Valoración Riesgos y Controles" sheetId="12" r:id="rId1"/>
    <sheet name=" RIESGOS Y CONTROLES" sheetId="9" r:id="rId2"/>
    <sheet name="CONTROL" sheetId="10" state="hidden" r:id="rId3"/>
    <sheet name="LISTA" sheetId="11" state="hidden" r:id="rId4"/>
    <sheet name="GUIA RIESGOS CONTABLES" sheetId="15" r:id="rId5"/>
    <sheet name="GUIA RIESGOS PRESUPUESTALES" sheetId="16" r:id="rId6"/>
    <sheet name="GUIA RIESGOS GASTO PUBLICO" sheetId="14" r:id="rId7"/>
  </sheets>
  <definedNames>
    <definedName name="_xlnm._FilterDatabase" localSheetId="0" hidden="1">'Valoración Riesgos y Controles'!$B$20:$AH$122</definedName>
    <definedName name="_xlnm.Print_Area" localSheetId="2">CONTROL!$A$1:$H$21</definedName>
    <definedName name="Calificacion_eficiencia">' RIESGOS Y CONTROLES'!$D$117:$F$120</definedName>
    <definedName name="Cierre_presupuestal">LISTA!$E$200:$E$208</definedName>
    <definedName name="Clase_lista">CONTROL!$A$11:$A$13</definedName>
    <definedName name="Condiciones_Fraude">LISTA!$H$24:$H$30</definedName>
    <definedName name="Controles">CONTROL!$D$18:$D$20</definedName>
    <definedName name="Desempeño_Financiero">LISTA!$C$71:$C$75</definedName>
    <definedName name="Desempeño_Financiero_">LISTA!$E$237:$E$251</definedName>
    <definedName name="Documentación">CONTROL!$D$2:$D$3</definedName>
    <definedName name="EFECTIVIDAD">'Valoración Riesgos y Controles'!$K$17</definedName>
    <definedName name="EFICIENCIA">'Valoración Riesgos y Controles'!$G$17</definedName>
    <definedName name="Ejecución_Pasiva">LISTA!$E$188:$E$198</definedName>
    <definedName name="Estados_Financieros">LISTA!$C$22:$C$69</definedName>
    <definedName name="Estados_Financieros_">LISTA!$E$211:$E$234</definedName>
    <definedName name="Etapa_Desempeño_Financiero">LISTA!$D$71:$D$81</definedName>
    <definedName name="Etapa_Estados_Financieros">LISTA!$D$22:$D$33</definedName>
    <definedName name="Etapa_Gasto_Público">LISTA!$D$7:$D$9</definedName>
    <definedName name="Etapa_Planes_Programas_y_Proyectos">LISTA!$D$4</definedName>
    <definedName name="Etapa_Presupuesto_de_Gastos">LISTA!$D$16:$D$18</definedName>
    <definedName name="Etapa_Presupuesto_de_Ingresos">LISTA!$D$12:$D$14</definedName>
    <definedName name="Evidencia_control_lista">CONTROL!$G$2:$G$4</definedName>
    <definedName name="Existencia_lista">CONTROL!$A$7:$A$8</definedName>
    <definedName name="Fraude_lista">CONTROL!$A$2:$A$3</definedName>
    <definedName name="Gasto_de_Inversión_u_operación_NA">LISTA!$E$92:$E$131</definedName>
    <definedName name="Gasto_Público">LISTA!$C$7:$C$8</definedName>
    <definedName name="Gestión_Contractual_Contractual">LISTA!$E$38:$E$64</definedName>
    <definedName name="Gestión_Contractual_Postcontractual">LISTA!$E$68:$E$75</definedName>
    <definedName name="Gestión_Contractual_Precontractual">LISTA!$E$7:$E$35</definedName>
    <definedName name="GESTIÓN_DE_INVERSION_Y_GASTO">LISTA!$B$3:$B$4</definedName>
    <definedName name="GESTIÓN_FINANCIERA">LISTA!$B$21:$B$22</definedName>
    <definedName name="GESTIÓN_PRESUPUESTAL">LISTA!$B$11:$B$12</definedName>
    <definedName name="HALLAZGO_AUD_ANT_Lista">CONTROL!$G$13:$G$14</definedName>
    <definedName name="IMPACTO">' RIESGOS Y CONTROLES'!$A$4:$E$7</definedName>
    <definedName name="Impacto_1">' RIESGOS Y CONTROLES'!$C$5:$C$7</definedName>
    <definedName name="Incorrecciones_lista">CONTROL!$G$7:$G$9</definedName>
    <definedName name="Independencia_lista">CONTROL!$A$20:$A$21</definedName>
    <definedName name="Ingresos_corrientes">LISTA!$E$146:$E$157</definedName>
    <definedName name="Ingresos_operacionales_y_no_operacionales">LISTA!$E$163:$E$168</definedName>
    <definedName name="Inversión_Ambiental_NA">LISTA!$E$135:$E$143</definedName>
    <definedName name="macroproceso_final">LISTA!$A$2:$A$4</definedName>
    <definedName name="Naturaleza_fraude">LISTA!$H$11:$H$21</definedName>
    <definedName name="Periodicidad_lista">CONTROL!$A$16:$A$17</definedName>
    <definedName name="Planes_Programas_y_Proyectos">LISTA!$C$4:$C$5</definedName>
    <definedName name="Presupuesto_de_Gastos">LISTA!$C$17:$C$19</definedName>
    <definedName name="Presupuesto_de_Ingresos">LISTA!$C$12:$C$15</definedName>
    <definedName name="Recepción_de_bienes_y_servicios">LISTA!#REF!</definedName>
    <definedName name="Recepción_de_bienes_y_servicios_Contractual">LISTA!$E$78:$E$82</definedName>
    <definedName name="Recepción_de_bienes_y_servicios_Postcontractual">LISTA!$E$84:$E$89</definedName>
    <definedName name="Recursos_de_capital">LISTA!$E$179:$E$185</definedName>
    <definedName name="Riesgo_Cierre_presupuestal">LISTA!$F$158:$F$182</definedName>
    <definedName name="Riesgo_Desempeño_Financiero">LISTA!$F$209:$F$223</definedName>
    <definedName name="Riesgo_Ejecución_Pasiva">LISTA!$F$149:$F$156</definedName>
    <definedName name="Riesgo_Estados_Financieros">LISTA!$F$184:$F$207</definedName>
    <definedName name="Riesgo_Gasto_de_Inversión_u_operación">LISTA!$F$101:$F$119</definedName>
    <definedName name="Riesgo_Gestión_Contractual">LISTA!$F$4:$F$89</definedName>
    <definedName name="Riesgo_Ingresos_corrientes">LISTA!$F$121:$F$126</definedName>
    <definedName name="Riesgo_Ingresos_operacionales_y_no_operacionales">LISTA!$G$163:$G$169</definedName>
    <definedName name="Riesgo_Inversión_Ambiental">LISTA!$G$135:$G$142</definedName>
    <definedName name="Riesgo_Recepción_de_bienes_y_servicios">LISTA!$F$91:$F$97</definedName>
    <definedName name="Riesgo_Recursos_de_capital">LISTA!$F$132:$F$138</definedName>
    <definedName name="Riesgo_Transferencias">LISTA!$F$128:$F$130</definedName>
    <definedName name="Tipo_de_Auditoría">LISTA!$J$2:$J$4</definedName>
    <definedName name="Tipo_lista">CONTROL!$D$7:$D$8</definedName>
    <definedName name="Transferencias">LISTA!$E$173:$E$176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12" l="1"/>
  <c r="AG25" i="12"/>
  <c r="AG26" i="12"/>
  <c r="AG27" i="12"/>
  <c r="AH27" i="12" s="1"/>
  <c r="AG28" i="12"/>
  <c r="AG29" i="12"/>
  <c r="AG30" i="12"/>
  <c r="AG31" i="12"/>
  <c r="AH31" i="12" s="1"/>
  <c r="AG32" i="12"/>
  <c r="AG33" i="12"/>
  <c r="AH33" i="12"/>
  <c r="AG34" i="12"/>
  <c r="AG35" i="12"/>
  <c r="AH35" i="12"/>
  <c r="AG36" i="12"/>
  <c r="AG37" i="12"/>
  <c r="AG38" i="12"/>
  <c r="AG39" i="12"/>
  <c r="AG40" i="12"/>
  <c r="AH40" i="12" s="1"/>
  <c r="AG41" i="12"/>
  <c r="AG42" i="12"/>
  <c r="AG43" i="12"/>
  <c r="AH43" i="12"/>
  <c r="AG44" i="12"/>
  <c r="AG45" i="12"/>
  <c r="AH45" i="12"/>
  <c r="AG46" i="12"/>
  <c r="AH46" i="12" s="1"/>
  <c r="AG47" i="12"/>
  <c r="AH47" i="12"/>
  <c r="AG48" i="12"/>
  <c r="AG49" i="12"/>
  <c r="AH49" i="12" s="1"/>
  <c r="AG50" i="12"/>
  <c r="AG51" i="12"/>
  <c r="AH51" i="12"/>
  <c r="AG52" i="12"/>
  <c r="AH52" i="12" s="1"/>
  <c r="AG53" i="12"/>
  <c r="AH53" i="12"/>
  <c r="AG54" i="12"/>
  <c r="AG55" i="12"/>
  <c r="AH55" i="12" s="1"/>
  <c r="AG56" i="12"/>
  <c r="AG57" i="12"/>
  <c r="AG58" i="12"/>
  <c r="AH58" i="12" s="1"/>
  <c r="AG59" i="12"/>
  <c r="AH59" i="12"/>
  <c r="AG60" i="12"/>
  <c r="AG61" i="12"/>
  <c r="AH61" i="12" s="1"/>
  <c r="AG62" i="12"/>
  <c r="AG63" i="12"/>
  <c r="AH63" i="12"/>
  <c r="AG64" i="12"/>
  <c r="AG65" i="12"/>
  <c r="AG66" i="12"/>
  <c r="AG67" i="12"/>
  <c r="AH67" i="12" s="1"/>
  <c r="AG68" i="12"/>
  <c r="AG69" i="12"/>
  <c r="AH69" i="12"/>
  <c r="AG70" i="12"/>
  <c r="AG71" i="12"/>
  <c r="AG72" i="12"/>
  <c r="AG73" i="12"/>
  <c r="AH73" i="12" s="1"/>
  <c r="AG74" i="12"/>
  <c r="AG75" i="12"/>
  <c r="AH75" i="12"/>
  <c r="AG76" i="12"/>
  <c r="AG77" i="12"/>
  <c r="AG78" i="12"/>
  <c r="AG79" i="12"/>
  <c r="AH79" i="12" s="1"/>
  <c r="AG80" i="12"/>
  <c r="AG81" i="12"/>
  <c r="AH81" i="12"/>
  <c r="AG82" i="12"/>
  <c r="AG83" i="12"/>
  <c r="AH83" i="12"/>
  <c r="AG84" i="12"/>
  <c r="AG85" i="12"/>
  <c r="AG86" i="12"/>
  <c r="AG87" i="12"/>
  <c r="AG88" i="12"/>
  <c r="AH88" i="12" s="1"/>
  <c r="AG89" i="12"/>
  <c r="AH89" i="12"/>
  <c r="AG90" i="12"/>
  <c r="AG91" i="12"/>
  <c r="AH91" i="12" s="1"/>
  <c r="AG92" i="12"/>
  <c r="AG93" i="12"/>
  <c r="AG94" i="12"/>
  <c r="AH94" i="12" s="1"/>
  <c r="AG95" i="12"/>
  <c r="AH95" i="12"/>
  <c r="AG96" i="12"/>
  <c r="AG97" i="12"/>
  <c r="AH97" i="12" s="1"/>
  <c r="AG98" i="12"/>
  <c r="AG99" i="12"/>
  <c r="AH99" i="12"/>
  <c r="AG100" i="12"/>
  <c r="AG101" i="12"/>
  <c r="AG102" i="12"/>
  <c r="AG103" i="12"/>
  <c r="AH103" i="12" s="1"/>
  <c r="AG104" i="12"/>
  <c r="AG105" i="12"/>
  <c r="AG106" i="12"/>
  <c r="AG107" i="12"/>
  <c r="AH107" i="12" s="1"/>
  <c r="AG108" i="12"/>
  <c r="AG109" i="12"/>
  <c r="AH109" i="12"/>
  <c r="AG110" i="12"/>
  <c r="AG111" i="12"/>
  <c r="AH111" i="12"/>
  <c r="AG112" i="12"/>
  <c r="AH112" i="12" s="1"/>
  <c r="AG113" i="12"/>
  <c r="AG114" i="12"/>
  <c r="AG115" i="12"/>
  <c r="AH115" i="12"/>
  <c r="AG116" i="12"/>
  <c r="AG117" i="12"/>
  <c r="AH117" i="12"/>
  <c r="AG118" i="12"/>
  <c r="AH118" i="12" s="1"/>
  <c r="AG119" i="12"/>
  <c r="AH119" i="12"/>
  <c r="AG120" i="12"/>
  <c r="AG121" i="12"/>
  <c r="AH121" i="12" s="1"/>
  <c r="AG122" i="12"/>
  <c r="AG23" i="12"/>
  <c r="AH32" i="12"/>
  <c r="AH34" i="12"/>
  <c r="AH38" i="12"/>
  <c r="AH42" i="12"/>
  <c r="AH50" i="12"/>
  <c r="AH54" i="12"/>
  <c r="AH62" i="12"/>
  <c r="AH66" i="12"/>
  <c r="AH70" i="12"/>
  <c r="AH74" i="12"/>
  <c r="AH78" i="12"/>
  <c r="AH82" i="12"/>
  <c r="AH86" i="12"/>
  <c r="AH90" i="12"/>
  <c r="AH98" i="12"/>
  <c r="AH102" i="12"/>
  <c r="AH106" i="12"/>
  <c r="AH110" i="12"/>
  <c r="AH114" i="12"/>
  <c r="AH122" i="12"/>
  <c r="AH30" i="12"/>
  <c r="AH36" i="12"/>
  <c r="AH37" i="12"/>
  <c r="AH39" i="12"/>
  <c r="AH41" i="12"/>
  <c r="AH44" i="12"/>
  <c r="AH48" i="12"/>
  <c r="AH56" i="12"/>
  <c r="AH57" i="12"/>
  <c r="AH60" i="12"/>
  <c r="AH64" i="12"/>
  <c r="AH65" i="12"/>
  <c r="AH68" i="12"/>
  <c r="AH71" i="12"/>
  <c r="AH72" i="12"/>
  <c r="AH76" i="12"/>
  <c r="AH77" i="12"/>
  <c r="AH80" i="12"/>
  <c r="AH84" i="12"/>
  <c r="AH85" i="12"/>
  <c r="AH87" i="12"/>
  <c r="AH92" i="12"/>
  <c r="AH93" i="12"/>
  <c r="AH96" i="12"/>
  <c r="AH100" i="12"/>
  <c r="AH101" i="12"/>
  <c r="AH104" i="12"/>
  <c r="AH105" i="12"/>
  <c r="AH108" i="12"/>
  <c r="AH113" i="12"/>
  <c r="AH116" i="12"/>
  <c r="AH120" i="12"/>
  <c r="Z31" i="12"/>
  <c r="AA31" i="12"/>
  <c r="Z32" i="12"/>
  <c r="Z33" i="12"/>
  <c r="AA33" i="12"/>
  <c r="Z34" i="12"/>
  <c r="AA34" i="12" s="1"/>
  <c r="AB34" i="12" s="1"/>
  <c r="AC34" i="12" s="1"/>
  <c r="Z35" i="12"/>
  <c r="AA35" i="12"/>
  <c r="Z36" i="12"/>
  <c r="AA36" i="12" s="1"/>
  <c r="AB36" i="12" s="1"/>
  <c r="AC36" i="12" s="1"/>
  <c r="Z37" i="12"/>
  <c r="AA37" i="12"/>
  <c r="Z38" i="12"/>
  <c r="AA38" i="12" s="1"/>
  <c r="AB38" i="12" s="1"/>
  <c r="AC38" i="12" s="1"/>
  <c r="Z39" i="12"/>
  <c r="AA39" i="12"/>
  <c r="Z40" i="12"/>
  <c r="AA40" i="12" s="1"/>
  <c r="AB40" i="12" s="1"/>
  <c r="AC40" i="12" s="1"/>
  <c r="Z41" i="12"/>
  <c r="AA41" i="12"/>
  <c r="Z42" i="12"/>
  <c r="AA42" i="12" s="1"/>
  <c r="AB42" i="12" s="1"/>
  <c r="AC42" i="12" s="1"/>
  <c r="Z43" i="12"/>
  <c r="AA43" i="12"/>
  <c r="Z44" i="12"/>
  <c r="AA44" i="12" s="1"/>
  <c r="AB44" i="12" s="1"/>
  <c r="AC44" i="12" s="1"/>
  <c r="Z45" i="12"/>
  <c r="AA45" i="12"/>
  <c r="Z46" i="12"/>
  <c r="AA46" i="12" s="1"/>
  <c r="AB46" i="12" s="1"/>
  <c r="Z47" i="12"/>
  <c r="AA47" i="12"/>
  <c r="Z48" i="12"/>
  <c r="AA48" i="12" s="1"/>
  <c r="AB48" i="12" s="1"/>
  <c r="AC48" i="12" s="1"/>
  <c r="Z49" i="12"/>
  <c r="AA49" i="12"/>
  <c r="Z50" i="12"/>
  <c r="AA50" i="12" s="1"/>
  <c r="AB50" i="12" s="1"/>
  <c r="AC50" i="12" s="1"/>
  <c r="Z51" i="12"/>
  <c r="AA51" i="12"/>
  <c r="Z52" i="12"/>
  <c r="AA52" i="12" s="1"/>
  <c r="Z53" i="12"/>
  <c r="AA53" i="12"/>
  <c r="Z54" i="12"/>
  <c r="AA54" i="12" s="1"/>
  <c r="AB54" i="12" s="1"/>
  <c r="AC54" i="12" s="1"/>
  <c r="Z55" i="12"/>
  <c r="AA55" i="12"/>
  <c r="Z56" i="12"/>
  <c r="AA56" i="12" s="1"/>
  <c r="AB56" i="12" s="1"/>
  <c r="AC56" i="12" s="1"/>
  <c r="Z57" i="12"/>
  <c r="AA57" i="12"/>
  <c r="Z58" i="12"/>
  <c r="AA58" i="12" s="1"/>
  <c r="AB58" i="12" s="1"/>
  <c r="Z59" i="12"/>
  <c r="AA59" i="12"/>
  <c r="Z60" i="12"/>
  <c r="AA60" i="12" s="1"/>
  <c r="AB60" i="12" s="1"/>
  <c r="AC60" i="12" s="1"/>
  <c r="Z61" i="12"/>
  <c r="AA61" i="12"/>
  <c r="Z62" i="12"/>
  <c r="AA62" i="12" s="1"/>
  <c r="AB62" i="12" s="1"/>
  <c r="Z63" i="12"/>
  <c r="AA63" i="12"/>
  <c r="Z64" i="12"/>
  <c r="AA64" i="12" s="1"/>
  <c r="AB64" i="12" s="1"/>
  <c r="AC64" i="12" s="1"/>
  <c r="Z65" i="12"/>
  <c r="AA65" i="12"/>
  <c r="Z66" i="12"/>
  <c r="AA66" i="12" s="1"/>
  <c r="AB66" i="12" s="1"/>
  <c r="AC66" i="12" s="1"/>
  <c r="Z67" i="12"/>
  <c r="AA67" i="12"/>
  <c r="Z68" i="12"/>
  <c r="AA68" i="12" s="1"/>
  <c r="Z69" i="12"/>
  <c r="AA69" i="12"/>
  <c r="Z70" i="12"/>
  <c r="AA70" i="12" s="1"/>
  <c r="AB70" i="12" s="1"/>
  <c r="AC70" i="12" s="1"/>
  <c r="Z71" i="12"/>
  <c r="AA71" i="12"/>
  <c r="Z72" i="12"/>
  <c r="AA72" i="12" s="1"/>
  <c r="AB72" i="12" s="1"/>
  <c r="AC72" i="12" s="1"/>
  <c r="Z73" i="12"/>
  <c r="AA73" i="12"/>
  <c r="Z74" i="12"/>
  <c r="AA74" i="12" s="1"/>
  <c r="AB74" i="12" s="1"/>
  <c r="AC74" i="12" s="1"/>
  <c r="Z75" i="12"/>
  <c r="AA75" i="12"/>
  <c r="Z76" i="12"/>
  <c r="AA76" i="12" s="1"/>
  <c r="AB76" i="12" s="1"/>
  <c r="AC76" i="12" s="1"/>
  <c r="Z77" i="12"/>
  <c r="AA77" i="12"/>
  <c r="Z78" i="12"/>
  <c r="AA78" i="12" s="1"/>
  <c r="AB78" i="12" s="1"/>
  <c r="Z79" i="12"/>
  <c r="AA79" i="12"/>
  <c r="Z80" i="12"/>
  <c r="AA80" i="12" s="1"/>
  <c r="AB80" i="12" s="1"/>
  <c r="AC80" i="12" s="1"/>
  <c r="Z81" i="12"/>
  <c r="AA81" i="12"/>
  <c r="Z82" i="12"/>
  <c r="AA82" i="12" s="1"/>
  <c r="AB82" i="12" s="1"/>
  <c r="AC82" i="12" s="1"/>
  <c r="Z83" i="12"/>
  <c r="AA83" i="12"/>
  <c r="Z84" i="12"/>
  <c r="AA84" i="12" s="1"/>
  <c r="Z85" i="12"/>
  <c r="AA85" i="12"/>
  <c r="Z86" i="12"/>
  <c r="AA86" i="12" s="1"/>
  <c r="AB86" i="12" s="1"/>
  <c r="AC86" i="12" s="1"/>
  <c r="Z87" i="12"/>
  <c r="AA87" i="12"/>
  <c r="Z88" i="12"/>
  <c r="AA88" i="12" s="1"/>
  <c r="AB88" i="12" s="1"/>
  <c r="AC88" i="12" s="1"/>
  <c r="Z89" i="12"/>
  <c r="AA89" i="12"/>
  <c r="Z90" i="12"/>
  <c r="AA90" i="12" s="1"/>
  <c r="AB90" i="12" s="1"/>
  <c r="AC90" i="12" s="1"/>
  <c r="Z91" i="12"/>
  <c r="AA91" i="12"/>
  <c r="Z92" i="12"/>
  <c r="AA92" i="12" s="1"/>
  <c r="AB92" i="12" s="1"/>
  <c r="AC92" i="12" s="1"/>
  <c r="Z93" i="12"/>
  <c r="AA93" i="12"/>
  <c r="Z94" i="12"/>
  <c r="AA94" i="12" s="1"/>
  <c r="AB94" i="12" s="1"/>
  <c r="Z95" i="12"/>
  <c r="AA95" i="12"/>
  <c r="Z96" i="12"/>
  <c r="AA96" i="12" s="1"/>
  <c r="AB96" i="12" s="1"/>
  <c r="AC96" i="12" s="1"/>
  <c r="Z97" i="12"/>
  <c r="AA97" i="12"/>
  <c r="Z98" i="12"/>
  <c r="AA98" i="12" s="1"/>
  <c r="AB98" i="12" s="1"/>
  <c r="AC98" i="12" s="1"/>
  <c r="Z99" i="12"/>
  <c r="AA99" i="12"/>
  <c r="Z100" i="12"/>
  <c r="AA100" i="12" s="1"/>
  <c r="Z101" i="12"/>
  <c r="AA101" i="12"/>
  <c r="Z102" i="12"/>
  <c r="AA102" i="12" s="1"/>
  <c r="AB102" i="12" s="1"/>
  <c r="AC102" i="12" s="1"/>
  <c r="Z103" i="12"/>
  <c r="AA103" i="12"/>
  <c r="Z104" i="12"/>
  <c r="AA104" i="12" s="1"/>
  <c r="AB104" i="12" s="1"/>
  <c r="AC104" i="12" s="1"/>
  <c r="Z105" i="12"/>
  <c r="AA105" i="12"/>
  <c r="Z106" i="12"/>
  <c r="AA106" i="12" s="1"/>
  <c r="AB106" i="12" s="1"/>
  <c r="AC106" i="12" s="1"/>
  <c r="Z107" i="12"/>
  <c r="AA107" i="12"/>
  <c r="Z108" i="12"/>
  <c r="AA108" i="12" s="1"/>
  <c r="AB108" i="12" s="1"/>
  <c r="AC108" i="12" s="1"/>
  <c r="Z109" i="12"/>
  <c r="AA109" i="12"/>
  <c r="Z110" i="12"/>
  <c r="AA110" i="12" s="1"/>
  <c r="AB110" i="12" s="1"/>
  <c r="Z111" i="12"/>
  <c r="AA111" i="12"/>
  <c r="Z112" i="12"/>
  <c r="AA112" i="12" s="1"/>
  <c r="Z113" i="12"/>
  <c r="AA113" i="12"/>
  <c r="Z114" i="12"/>
  <c r="AA114" i="12" s="1"/>
  <c r="AB114" i="12" s="1"/>
  <c r="AC114" i="12" s="1"/>
  <c r="Z115" i="12"/>
  <c r="AA115" i="12"/>
  <c r="Z116" i="12"/>
  <c r="AA116" i="12" s="1"/>
  <c r="AB116" i="12" s="1"/>
  <c r="AC116" i="12" s="1"/>
  <c r="Z117" i="12"/>
  <c r="AA117" i="12"/>
  <c r="Z118" i="12"/>
  <c r="AA118" i="12" s="1"/>
  <c r="AB118" i="12" s="1"/>
  <c r="AC118" i="12" s="1"/>
  <c r="Z119" i="12"/>
  <c r="AA119" i="12"/>
  <c r="Z120" i="12"/>
  <c r="AA120" i="12" s="1"/>
  <c r="Z121" i="12"/>
  <c r="AA121" i="12"/>
  <c r="Z122" i="12"/>
  <c r="AA122" i="12" s="1"/>
  <c r="AB122" i="12" s="1"/>
  <c r="Z24" i="12"/>
  <c r="Z25" i="12"/>
  <c r="Z26" i="12"/>
  <c r="AA26" i="12" s="1"/>
  <c r="AB26" i="12" s="1"/>
  <c r="Z27" i="12"/>
  <c r="Z28" i="12"/>
  <c r="Z29" i="12"/>
  <c r="Z30" i="12"/>
  <c r="AA30" i="12" s="1"/>
  <c r="AB30" i="12" s="1"/>
  <c r="Z23" i="12"/>
  <c r="Q30" i="12"/>
  <c r="M30" i="12"/>
  <c r="M25" i="12"/>
  <c r="Q25" i="12"/>
  <c r="M26" i="12"/>
  <c r="Q26" i="12"/>
  <c r="E13" i="12" s="1"/>
  <c r="D13" i="12" s="1"/>
  <c r="M27" i="12"/>
  <c r="Q27" i="12"/>
  <c r="E14" i="12"/>
  <c r="D14" i="12" s="1"/>
  <c r="M28" i="12"/>
  <c r="Q28" i="12"/>
  <c r="K12" i="12"/>
  <c r="J12" i="12" s="1"/>
  <c r="AH29" i="12"/>
  <c r="AA29" i="12"/>
  <c r="Q122" i="12"/>
  <c r="Q121" i="12"/>
  <c r="AB121" i="12" s="1"/>
  <c r="AC121" i="12" s="1"/>
  <c r="Q120" i="12"/>
  <c r="Q119" i="12"/>
  <c r="AB119" i="12"/>
  <c r="AC119" i="12"/>
  <c r="Q118" i="12"/>
  <c r="Q117" i="12"/>
  <c r="AB117" i="12"/>
  <c r="AC117" i="12"/>
  <c r="Q116" i="12"/>
  <c r="Q115" i="12"/>
  <c r="AB115" i="12"/>
  <c r="AC115" i="12"/>
  <c r="Q114" i="12"/>
  <c r="Q113" i="12"/>
  <c r="AB113" i="12"/>
  <c r="AC113" i="12"/>
  <c r="Q112" i="12"/>
  <c r="Q111" i="12"/>
  <c r="AB111" i="12"/>
  <c r="AC111" i="12"/>
  <c r="Q110" i="12"/>
  <c r="Q109" i="12"/>
  <c r="AB109" i="12"/>
  <c r="AC109" i="12"/>
  <c r="Q108" i="12"/>
  <c r="Q107" i="12"/>
  <c r="AB107" i="12" s="1"/>
  <c r="AC107" i="12" s="1"/>
  <c r="Q106" i="12"/>
  <c r="Q105" i="12"/>
  <c r="Q104" i="12"/>
  <c r="Q103" i="12"/>
  <c r="AB103" i="12"/>
  <c r="AC103" i="12"/>
  <c r="Q102" i="12"/>
  <c r="Q101" i="12"/>
  <c r="AB101" i="12"/>
  <c r="AC101" i="12"/>
  <c r="Q100" i="12"/>
  <c r="Q99" i="12"/>
  <c r="AB99" i="12"/>
  <c r="AC99" i="12"/>
  <c r="Q98" i="12"/>
  <c r="Q97" i="12"/>
  <c r="AB97" i="12"/>
  <c r="AC97" i="12"/>
  <c r="Q96" i="12"/>
  <c r="Q95" i="12"/>
  <c r="AB95" i="12"/>
  <c r="AC95" i="12"/>
  <c r="Q94" i="12"/>
  <c r="Q93" i="12"/>
  <c r="AB93" i="12"/>
  <c r="AC93" i="12"/>
  <c r="Q92" i="12"/>
  <c r="Q91" i="12"/>
  <c r="AB91" i="12"/>
  <c r="AC91" i="12"/>
  <c r="Q90" i="12"/>
  <c r="Q89" i="12"/>
  <c r="Q88" i="12"/>
  <c r="Q87" i="12"/>
  <c r="AB87" i="12" s="1"/>
  <c r="AC87" i="12" s="1"/>
  <c r="Q86" i="12"/>
  <c r="Q85" i="12"/>
  <c r="AB85" i="12" s="1"/>
  <c r="AC85" i="12" s="1"/>
  <c r="Q84" i="12"/>
  <c r="Q83" i="12"/>
  <c r="AB83" i="12" s="1"/>
  <c r="AC83" i="12" s="1"/>
  <c r="Q82" i="12"/>
  <c r="Q81" i="12"/>
  <c r="AB81" i="12" s="1"/>
  <c r="AC81" i="12" s="1"/>
  <c r="Q80" i="12"/>
  <c r="Q79" i="12"/>
  <c r="AB79" i="12" s="1"/>
  <c r="AC79" i="12" s="1"/>
  <c r="Q78" i="12"/>
  <c r="Q77" i="12"/>
  <c r="AB77" i="12" s="1"/>
  <c r="AC77" i="12" s="1"/>
  <c r="Q76" i="12"/>
  <c r="Q75" i="12"/>
  <c r="Q74" i="12"/>
  <c r="Q73" i="12"/>
  <c r="Q72" i="12"/>
  <c r="Q71" i="12"/>
  <c r="AB71" i="12"/>
  <c r="AC71" i="12"/>
  <c r="Q70" i="12"/>
  <c r="Q69" i="12"/>
  <c r="AB69" i="12"/>
  <c r="AC69" i="12"/>
  <c r="Q68" i="12"/>
  <c r="Q67" i="12"/>
  <c r="AB67" i="12"/>
  <c r="AC67" i="12"/>
  <c r="Q66" i="12"/>
  <c r="Q65" i="12"/>
  <c r="AB65" i="12"/>
  <c r="AC65" i="12"/>
  <c r="Q64" i="12"/>
  <c r="Q63" i="12"/>
  <c r="AB63" i="12"/>
  <c r="AC63" i="12"/>
  <c r="Q62" i="12"/>
  <c r="Q61" i="12"/>
  <c r="AB61" i="12"/>
  <c r="AC61" i="12"/>
  <c r="Q60" i="12"/>
  <c r="Q59" i="12"/>
  <c r="AB59" i="12"/>
  <c r="AC59" i="12"/>
  <c r="Q58" i="12"/>
  <c r="Q57" i="12"/>
  <c r="Q56" i="12"/>
  <c r="Q55" i="12"/>
  <c r="Q54" i="12"/>
  <c r="Q53" i="12"/>
  <c r="AB53" i="12" s="1"/>
  <c r="AC53" i="12" s="1"/>
  <c r="Q52" i="12"/>
  <c r="Q51" i="12"/>
  <c r="Q50" i="12"/>
  <c r="Q49" i="12"/>
  <c r="AB49" i="12" s="1"/>
  <c r="AC49" i="12" s="1"/>
  <c r="Q48" i="12"/>
  <c r="Q47" i="12"/>
  <c r="AB47" i="12" s="1"/>
  <c r="AC47" i="12" s="1"/>
  <c r="Q46" i="12"/>
  <c r="Q45" i="12"/>
  <c r="AB45" i="12"/>
  <c r="AC45" i="12"/>
  <c r="Q44" i="12"/>
  <c r="Q43" i="12"/>
  <c r="AB43" i="12"/>
  <c r="AC43" i="12"/>
  <c r="Q42" i="12"/>
  <c r="Q41" i="12"/>
  <c r="AB41" i="12"/>
  <c r="AC41" i="12"/>
  <c r="Q40" i="12"/>
  <c r="Q39" i="12"/>
  <c r="Q38" i="12"/>
  <c r="Q37" i="12"/>
  <c r="Q36" i="12"/>
  <c r="Q35" i="12"/>
  <c r="AB35" i="12" s="1"/>
  <c r="AC35" i="12" s="1"/>
  <c r="Q34" i="12"/>
  <c r="Q33" i="12"/>
  <c r="Q32" i="12"/>
  <c r="Q31" i="12"/>
  <c r="Q29" i="12"/>
  <c r="Q23" i="12"/>
  <c r="Q24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29" i="12"/>
  <c r="M24" i="12"/>
  <c r="M23" i="12"/>
  <c r="AC46" i="12"/>
  <c r="AC62" i="12"/>
  <c r="AC78" i="12"/>
  <c r="AC94" i="12"/>
  <c r="AC110" i="12"/>
  <c r="AB39" i="12"/>
  <c r="AC39" i="12"/>
  <c r="E12" i="12"/>
  <c r="D12" i="12" s="1"/>
  <c r="AB57" i="12"/>
  <c r="AC57" i="12"/>
  <c r="AB89" i="12"/>
  <c r="AC89" i="12"/>
  <c r="AC58" i="12"/>
  <c r="AC122" i="12"/>
  <c r="AB52" i="12"/>
  <c r="AC52" i="12" s="1"/>
  <c r="AB68" i="12"/>
  <c r="AC68" i="12" s="1"/>
  <c r="AB84" i="12"/>
  <c r="AC84" i="12" s="1"/>
  <c r="AB100" i="12"/>
  <c r="AC100" i="12" s="1"/>
  <c r="AB112" i="12"/>
  <c r="AC112" i="12"/>
  <c r="AB120" i="12"/>
  <c r="AC120" i="12" s="1"/>
  <c r="E16" i="12"/>
  <c r="D16" i="12" s="1"/>
  <c r="K11" i="12"/>
  <c r="AH26" i="12"/>
  <c r="AH25" i="12"/>
  <c r="K13" i="12"/>
  <c r="J13" i="12" s="1"/>
  <c r="AA27" i="12"/>
  <c r="AB27" i="12"/>
  <c r="I14" i="12" s="1"/>
  <c r="H14" i="12" s="1"/>
  <c r="G11" i="12"/>
  <c r="F11" i="12" s="1"/>
  <c r="AA25" i="12"/>
  <c r="AB25" i="12" s="1"/>
  <c r="AC25" i="12" s="1"/>
  <c r="G14" i="12"/>
  <c r="AH28" i="12"/>
  <c r="AA28" i="12"/>
  <c r="AB28" i="12"/>
  <c r="AB29" i="12"/>
  <c r="AC29" i="12" s="1"/>
  <c r="AH23" i="12"/>
  <c r="AH24" i="12"/>
  <c r="K15" i="12"/>
  <c r="J15" i="12" s="1"/>
  <c r="AC28" i="12"/>
  <c r="K16" i="12"/>
  <c r="J16" i="12" s="1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AA24" i="12"/>
  <c r="AB24" i="12" s="1"/>
  <c r="AC24" i="12" s="1"/>
  <c r="G15" i="12"/>
  <c r="F15" i="12" s="1"/>
  <c r="AA23" i="12"/>
  <c r="AB23" i="12" s="1"/>
  <c r="G16" i="12"/>
  <c r="F16" i="12" s="1"/>
  <c r="D17" i="9"/>
  <c r="D18" i="9"/>
  <c r="D19" i="9"/>
  <c r="R78" i="12" s="1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16" i="9"/>
  <c r="R23" i="12"/>
  <c r="R47" i="12"/>
  <c r="R106" i="12"/>
  <c r="R84" i="12"/>
  <c r="R83" i="12"/>
  <c r="R29" i="12"/>
  <c r="R61" i="12"/>
  <c r="R118" i="12"/>
  <c r="R82" i="12"/>
  <c r="R72" i="12"/>
  <c r="R35" i="12"/>
  <c r="R85" i="12"/>
  <c r="R49" i="12"/>
  <c r="O16" i="12" l="1"/>
  <c r="L16" i="12" s="1"/>
  <c r="O15" i="12"/>
  <c r="L15" i="12" s="1"/>
  <c r="AC23" i="12"/>
  <c r="AC30" i="12"/>
  <c r="I13" i="12"/>
  <c r="H13" i="12" s="1"/>
  <c r="AC26" i="12"/>
  <c r="F14" i="12"/>
  <c r="R95" i="12"/>
  <c r="R116" i="12"/>
  <c r="R121" i="12"/>
  <c r="R103" i="12"/>
  <c r="R25" i="12"/>
  <c r="R60" i="12"/>
  <c r="R94" i="12"/>
  <c r="R46" i="12"/>
  <c r="AB33" i="12"/>
  <c r="AC33" i="12" s="1"/>
  <c r="E15" i="12"/>
  <c r="D15" i="12" s="1"/>
  <c r="R33" i="12"/>
  <c r="AB51" i="12"/>
  <c r="AC51" i="12" s="1"/>
  <c r="R51" i="12"/>
  <c r="R73" i="12"/>
  <c r="AB73" i="12"/>
  <c r="AC73" i="12" s="1"/>
  <c r="R79" i="12"/>
  <c r="R107" i="12"/>
  <c r="R104" i="12"/>
  <c r="R40" i="12"/>
  <c r="R89" i="12"/>
  <c r="R54" i="12"/>
  <c r="R87" i="12"/>
  <c r="R53" i="12"/>
  <c r="R120" i="12"/>
  <c r="R52" i="12"/>
  <c r="R42" i="12"/>
  <c r="I16" i="12"/>
  <c r="H16" i="12" s="1"/>
  <c r="R62" i="12"/>
  <c r="R44" i="12"/>
  <c r="R112" i="12"/>
  <c r="R67" i="12"/>
  <c r="R71" i="12"/>
  <c r="R38" i="12"/>
  <c r="R57" i="12"/>
  <c r="R32" i="12"/>
  <c r="R96" i="12"/>
  <c r="R91" i="12"/>
  <c r="R63" i="12"/>
  <c r="R90" i="12"/>
  <c r="R76" i="12"/>
  <c r="R117" i="12"/>
  <c r="R41" i="12"/>
  <c r="R102" i="12"/>
  <c r="R66" i="12"/>
  <c r="R64" i="12"/>
  <c r="R27" i="12"/>
  <c r="R65" i="12"/>
  <c r="R113" i="12"/>
  <c r="R24" i="12"/>
  <c r="R48" i="12"/>
  <c r="R70" i="12"/>
  <c r="R77" i="12"/>
  <c r="R58" i="12"/>
  <c r="K14" i="12"/>
  <c r="J14" i="12" s="1"/>
  <c r="AB37" i="12"/>
  <c r="AC37" i="12" s="1"/>
  <c r="R37" i="12"/>
  <c r="AB55" i="12"/>
  <c r="AC55" i="12" s="1"/>
  <c r="R55" i="12"/>
  <c r="G13" i="12"/>
  <c r="R69" i="12"/>
  <c r="R109" i="12"/>
  <c r="R59" i="12"/>
  <c r="R80" i="12"/>
  <c r="R98" i="12"/>
  <c r="R39" i="12"/>
  <c r="R81" i="12"/>
  <c r="R108" i="12"/>
  <c r="R99" i="12"/>
  <c r="R92" i="12"/>
  <c r="R122" i="12"/>
  <c r="R26" i="12"/>
  <c r="R34" i="12"/>
  <c r="AC27" i="12"/>
  <c r="O11" i="12"/>
  <c r="J11" i="12"/>
  <c r="E11" i="12"/>
  <c r="R31" i="12"/>
  <c r="AB31" i="12"/>
  <c r="AC31" i="12" s="1"/>
  <c r="AB75" i="12"/>
  <c r="AC75" i="12" s="1"/>
  <c r="R75" i="12"/>
  <c r="R105" i="12"/>
  <c r="AB105" i="12"/>
  <c r="AC105" i="12" s="1"/>
  <c r="AA32" i="12"/>
  <c r="AB32" i="12" s="1"/>
  <c r="G12" i="12"/>
  <c r="R93" i="12"/>
  <c r="R111" i="12"/>
  <c r="R43" i="12"/>
  <c r="R45" i="12"/>
  <c r="R30" i="12"/>
  <c r="R88" i="12"/>
  <c r="R56" i="12"/>
  <c r="R114" i="12"/>
  <c r="R50" i="12"/>
  <c r="R28" i="12"/>
  <c r="R86" i="12"/>
  <c r="R101" i="12"/>
  <c r="R119" i="12"/>
  <c r="R97" i="12"/>
  <c r="R115" i="12"/>
  <c r="R100" i="12"/>
  <c r="R68" i="12"/>
  <c r="R36" i="12"/>
  <c r="R74" i="12"/>
  <c r="R110" i="12"/>
  <c r="O13" i="12" l="1"/>
  <c r="L13" i="12" s="1"/>
  <c r="F13" i="12"/>
  <c r="AC32" i="12"/>
  <c r="I12" i="12"/>
  <c r="H12" i="12" s="1"/>
  <c r="L11" i="12"/>
  <c r="P11" i="12"/>
  <c r="P13" i="12" s="1"/>
  <c r="I11" i="12"/>
  <c r="O14" i="12"/>
  <c r="L14" i="12" s="1"/>
  <c r="O12" i="12"/>
  <c r="L12" i="12" s="1"/>
  <c r="F12" i="12"/>
  <c r="G17" i="12"/>
  <c r="E17" i="12"/>
  <c r="D17" i="12" s="1"/>
  <c r="D11" i="12"/>
  <c r="K17" i="12"/>
  <c r="I15" i="12"/>
  <c r="H15" i="12" s="1"/>
  <c r="F17" i="12" l="1"/>
  <c r="G18" i="12"/>
  <c r="I17" i="12"/>
  <c r="H17" i="12" s="1"/>
  <c r="H11" i="12"/>
  <c r="J17" i="12"/>
  <c r="K18" i="12"/>
  <c r="O17" i="12"/>
  <c r="O18" i="12" l="1"/>
  <c r="L17" i="12"/>
</calcChain>
</file>

<file path=xl/comments1.xml><?xml version="1.0" encoding="utf-8"?>
<comments xmlns="http://schemas.openxmlformats.org/spreadsheetml/2006/main">
  <authors>
    <author>Joaquín Enrique Leal Abril (CGR)</author>
  </authors>
  <commentList>
    <comment ref="B343" authorId="0" shapeId="0">
      <text>
        <r>
          <rPr>
            <b/>
            <sz val="9"/>
            <color indexed="81"/>
            <rFont val="Tahoma"/>
            <family val="2"/>
          </rPr>
          <t>Siempre debe indicar si existe Riesgo de Fraude o Riesgo Significativo de la siguiente manera  SI  y NO , NO y SI , NO y NO. Nunca con SI y SI porque le genera error en Riesgo Combinado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Joaquín Enrique Leal Abril (CGR)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Siempre debe indicar si existe Riesgo de Fraude o Riesgo Significativo de la siguiente manera  SI  y NO , NO y SI , NO y NO. Nunca con SI y SI porque le genera error en Riesgo Combinado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<sst xmlns="http://schemas.openxmlformats.org/spreadsheetml/2006/main" count="1461" uniqueCount="947">
  <si>
    <t>Impacto</t>
  </si>
  <si>
    <t>Probabilidad</t>
  </si>
  <si>
    <t>SI</t>
  </si>
  <si>
    <t>NO</t>
  </si>
  <si>
    <t>Inexistente</t>
  </si>
  <si>
    <t>Riesgo 
Fraude</t>
  </si>
  <si>
    <t>ALTO</t>
  </si>
  <si>
    <t>MEDIO</t>
  </si>
  <si>
    <t>BAJO</t>
  </si>
  <si>
    <t>Calificación riesgo inherente</t>
  </si>
  <si>
    <t>Parcial</t>
  </si>
  <si>
    <t>Efectivo</t>
  </si>
  <si>
    <t>Inefectivo</t>
  </si>
  <si>
    <t>Si</t>
  </si>
  <si>
    <t>No</t>
  </si>
  <si>
    <t>PROBABILIDAD</t>
  </si>
  <si>
    <t>IMPACTO</t>
  </si>
  <si>
    <t xml:space="preserve">RESULTADO </t>
  </si>
  <si>
    <t>IGUAL O MAYOR A 6</t>
  </si>
  <si>
    <t xml:space="preserve">CONTROLES </t>
  </si>
  <si>
    <t>HALLAZGO_AUDITORIA_ANTERIOR</t>
  </si>
  <si>
    <t>RIESGO INHERENTE</t>
  </si>
  <si>
    <t>CRÍTICO</t>
  </si>
  <si>
    <t>Existe evidencia de su uso (20%)</t>
  </si>
  <si>
    <t>RESULTADO DE LA  CALIFICACIÓN 
DEL DISEÑO DE CONTROL</t>
  </si>
  <si>
    <t>Sujeto de Control auditado:</t>
  </si>
  <si>
    <t>Periodo auditado:</t>
  </si>
  <si>
    <t>En la auditoría anterior se identificó la misma incorrección (20%)</t>
  </si>
  <si>
    <t>Descripción del control</t>
  </si>
  <si>
    <t>RIESGO INHERENTE INICIAL</t>
  </si>
  <si>
    <t>Tipo de riesgo de fraude</t>
  </si>
  <si>
    <t>Corrupción</t>
  </si>
  <si>
    <t>Uso indebido a activos</t>
  </si>
  <si>
    <t>Manipulación de estados financieros o presupuestales</t>
  </si>
  <si>
    <t>Oportunidad</t>
  </si>
  <si>
    <t>Incentivos o presión</t>
  </si>
  <si>
    <t>Racionalización</t>
  </si>
  <si>
    <t>Cumple</t>
  </si>
  <si>
    <t>Cumple parcial</t>
  </si>
  <si>
    <t>No cumple</t>
  </si>
  <si>
    <t>Valoracion CI</t>
  </si>
  <si>
    <t>Condiciones que propician el fraude</t>
  </si>
  <si>
    <t>Manual</t>
  </si>
  <si>
    <t>Automatico</t>
  </si>
  <si>
    <t>Semiautomatico</t>
  </si>
  <si>
    <t>Documentado</t>
  </si>
  <si>
    <t>No documentado</t>
  </si>
  <si>
    <t>Existe</t>
  </si>
  <si>
    <t>No existe</t>
  </si>
  <si>
    <t>Preventivo</t>
  </si>
  <si>
    <t>Correctivo</t>
  </si>
  <si>
    <t xml:space="preserve"> </t>
  </si>
  <si>
    <t>RIESGO INHERENTE FINAL</t>
  </si>
  <si>
    <t>FRAUDE</t>
  </si>
  <si>
    <t>SIN HALLAZGOS</t>
  </si>
  <si>
    <t>INCORRECCIONES</t>
  </si>
  <si>
    <t>HALLAZGOS SIN INCIDENCIA FISCAL</t>
  </si>
  <si>
    <t>HALLAZGOS CON INCIDENCIA FISCAL</t>
  </si>
  <si>
    <t>Existen incorrecciones  (60%)</t>
  </si>
  <si>
    <t>Riesgo Inherente Inicial</t>
  </si>
  <si>
    <t>Puntaje Calificación Final Riesgo Inherente</t>
  </si>
  <si>
    <t>Total General</t>
  </si>
  <si>
    <t>Puntaje Ponderado Diseño de Control</t>
  </si>
  <si>
    <t>CALIFICACIÓN FRAUDE</t>
  </si>
  <si>
    <t>PARCIAL</t>
  </si>
  <si>
    <t>INEXISTENTE</t>
  </si>
  <si>
    <t>OPCIONES POR CITERIO</t>
  </si>
  <si>
    <t>Cuando no existen controles</t>
  </si>
  <si>
    <t>CON DEFICIENCIAS</t>
  </si>
  <si>
    <t>EFICIENTE</t>
  </si>
  <si>
    <t>INEFICIENTE</t>
  </si>
  <si>
    <t>RANGO DE CALIFICACIÓN</t>
  </si>
  <si>
    <t>CALIFICACIÓN %</t>
  </si>
  <si>
    <t>CONCEPTO</t>
  </si>
  <si>
    <t>CALIFICACIONES POSIBLES DISEÑO DE CONTROLES - EFICIENCIA</t>
  </si>
  <si>
    <t>CALIFICACIONES POSIBLES EFICACIA DE LOS CONTROLES</t>
  </si>
  <si>
    <t>CALIFICACIONES POSIBLES SOBRE LA CALIDAD Y EFECTIVIDAD DEL CONTROL INTERNO FINANCIERO Y DE GESTIÓN (100%)</t>
  </si>
  <si>
    <t>RESULTADO DE LA EFECTIVIDAD DE LOS CONTROLES</t>
  </si>
  <si>
    <t>Riesgo Fraude</t>
  </si>
  <si>
    <t>Informe semanal de ingresos</t>
  </si>
  <si>
    <t>Gestión_Contractual</t>
  </si>
  <si>
    <t>Recepción_de_bienes_y_servicios</t>
  </si>
  <si>
    <t>La necesidad de adquirir el bien o servicio no está justificada.</t>
  </si>
  <si>
    <t>Las modalidades de selección no cumplen con los requisitos señalados en el Manual de Contratación o el que haga sus veces.</t>
  </si>
  <si>
    <t>Omisión de exigencia de garantías.</t>
  </si>
  <si>
    <t>Omisión de verificación de requisitos habilitantes y/o criterios ponderables por parte del Comité evaluador</t>
  </si>
  <si>
    <t>Inobservancia al Manual de Contratación.</t>
  </si>
  <si>
    <t>Falencias del Manual de Contratación.</t>
  </si>
  <si>
    <t>Selección de proveedores que no cumplen con los requisitos establecidos.</t>
  </si>
  <si>
    <t>Restricción de la participación de los posibles proveedores que eventualmente pueden suplir las necesidades a contratar.</t>
  </si>
  <si>
    <t>Recibo de productos o servicios que no responden a las especificaciones definidas en el contrato.</t>
  </si>
  <si>
    <t>Direccionamiento de los requisitos del estudio previo y/o de las condiciones y términos del proceso de selección, en favorecimiento propio o de un tercero</t>
  </si>
  <si>
    <t>Manipulación de las ofertas o de los resultados de la evaluación por parte del Comité Evaluador en favorecimiento de un tercero.</t>
  </si>
  <si>
    <t>Estudios previos o de factibilidad deficientes.</t>
  </si>
  <si>
    <t>Adendas que cambian condiciones generales del proceso para favorecer a grupos determinados.</t>
  </si>
  <si>
    <t>Otorgar labores de supervisión a personal sin conocimiento para ello.</t>
  </si>
  <si>
    <t>Concentrar las labores de supervisión en poco personal.</t>
  </si>
  <si>
    <t>La supervisión y/o interventoría no se cumple eficazmente mediante los procedimientos establecidos o los determinados en la norma.</t>
  </si>
  <si>
    <t>Modificaciones contractuales que afectan el objeto contractual y sus condiciones.</t>
  </si>
  <si>
    <t>Incumplimiento al procedimiento del manejo, registro y control de inventario de bienes.</t>
  </si>
  <si>
    <t>Ausencia de aseguramiento de bienes y servicios</t>
  </si>
  <si>
    <t>Gestión inadecuada en el trámite de permisos ambientales o en la utilización de los mismos</t>
  </si>
  <si>
    <t>Programación</t>
  </si>
  <si>
    <t>RIESGOS</t>
  </si>
  <si>
    <t>Transferencias</t>
  </si>
  <si>
    <t>Adquisición de un predio mal valorado.</t>
  </si>
  <si>
    <t>Falta de legalización y perfeccionamiento de la titularidad de los predios adquiridos</t>
  </si>
  <si>
    <t>Inversión_Ambiental</t>
  </si>
  <si>
    <t>Gasto_de_Inversión_u_operación</t>
  </si>
  <si>
    <t>Cierre_presupuestal</t>
  </si>
  <si>
    <t>Deficiencias en la planeación de las actividades previas para la ejecución del contrato como (predios, equipos, edificaciones, permisos y licencias) para el cumplimiento del cronograma de ejecución.</t>
  </si>
  <si>
    <t>Manipulación en la aplicación de criterios técnicos propios o ligados al sector o al tipo de contrato (legal, mercado, tecnológicos, estudios conceptuales, tamaño, localización, análisis ambiental, etc.).</t>
  </si>
  <si>
    <t>PPP</t>
  </si>
  <si>
    <t>Deficiencias en la formulación y coherencia de las metas y los Proyectos de Inversión o Estrategia</t>
  </si>
  <si>
    <t>Urgencia manifiesta inexistente</t>
  </si>
  <si>
    <t>Incumplimiento del Plan de compras o Plan Anual de Adquisiciones</t>
  </si>
  <si>
    <r>
      <t xml:space="preserve">AFIRMACIONES </t>
    </r>
    <r>
      <rPr>
        <b/>
        <sz val="10"/>
        <color indexed="10"/>
        <rFont val="Calibri"/>
        <family val="2"/>
      </rPr>
      <t>(Causa)</t>
    </r>
  </si>
  <si>
    <t>ETAPA/ASPECTO/ACTIVIDAD/CRITERIO</t>
  </si>
  <si>
    <t xml:space="preserve">Inadecuada descripción de la necesidad que se pretende satisfacer. </t>
  </si>
  <si>
    <t>Falta o deficiencias en la elaboración de estudios de mercado.</t>
  </si>
  <si>
    <t>Inhabilitación por parte del Comité evaluador de un proponente que cumplía los requisitos habilitantes.</t>
  </si>
  <si>
    <t xml:space="preserve">Adjudicación de una propuesta artificialmente baja. </t>
  </si>
  <si>
    <t>Incumplimiento del principio de transparencia y/o publicidad.</t>
  </si>
  <si>
    <t>Celebración de contratos sin el lleno de los requisitos legales.</t>
  </si>
  <si>
    <t>No iniciar los procesos administrativos de imposición de multas, sanciones o incumplimientos de manera oportuna.</t>
  </si>
  <si>
    <t>Falta de sujeción a la identificación, tipificación y asignación lógica y proporcional entre las partes, de los riesgos o contingencias del contrato. (Matriz de riesgos)</t>
  </si>
  <si>
    <t>Falta de previsión y de mecanismos adecuados y oportunos de corrección durante la ejecución del contrato.</t>
  </si>
  <si>
    <t>Incumplimiento de las obligaciones a cargo del contratista que afecte grave y directamente la ejecución del contrato llevándolo hasta su paralización.</t>
  </si>
  <si>
    <t>Falta de competencia o idóneidad para adelantar el proceso de selección</t>
  </si>
  <si>
    <t>Incumplimiento en la elaboración de la liquidación de los contratos en los plazos acordados en el mismo o en los establecidos por la Ley.</t>
  </si>
  <si>
    <t xml:space="preserve">Indebido procedimiento al imponer multas, sanciones o terminación unilateral </t>
  </si>
  <si>
    <t xml:space="preserve">Inexistencia interventoría o supervisión </t>
  </si>
  <si>
    <t>Dilatación del inicio del contrato por falta de supervisor o interventor.</t>
  </si>
  <si>
    <t>Ejecución de mayores cantidades de obra requeridas, sin autorización del contratante.</t>
  </si>
  <si>
    <t>Falta de idoneidad del personal asignado por el contratista</t>
  </si>
  <si>
    <t>Perdida de liquidez del contratista o se encuentre en proceso de insolvencia.</t>
  </si>
  <si>
    <t>Retraso o suspensión del cronograma de trabajo por causas ajenas a las partes.</t>
  </si>
  <si>
    <t>Mayor permanencia del personal contratado al tiempo inicialmente previsto, por suspensiones o prórrogas que no son imputables al contratista</t>
  </si>
  <si>
    <t>Cambios en el equipo de trabajo inicialmente propuesto y que no cumple los requisitos establecidos</t>
  </si>
  <si>
    <t>Inadecuado manejo de la información a la cual tiene acceso el contratista.</t>
  </si>
  <si>
    <t xml:space="preserve">Falencias en la designación de supervisión y/o interventoría. </t>
  </si>
  <si>
    <t>Contratos de obra suscritos sin interventoría.</t>
  </si>
  <si>
    <t>Identificación inadecuada de los predios a adquirir para el desarrollo del contrato</t>
  </si>
  <si>
    <t>Las actividades de construcción, reparación, adquisición, capacitación, entre otras,  no solucionan la necesidad a atender o no se correlacionan con el tipo, etapa u objeto sobre el que se realiza como colegios, vías, equipos, funcionarios, etc.</t>
  </si>
  <si>
    <t>El bien o servicio a adquirir no apuntan al cumplimiento de metas del Plan.</t>
  </si>
  <si>
    <t>Modificaciones contractuales por el aumento del costo de los bienes (predios, equipos, edificaciones), permisos y licencias que demanda el inicio o la ejecución del contrato</t>
  </si>
  <si>
    <t>Incumplimiento o entrega inoportuna de los bienes y/o servicios contratados</t>
  </si>
  <si>
    <t>Precontractual</t>
  </si>
  <si>
    <t>Definición del alcance o especificaciones por parte de las áreas, en la solicitud de contratación, que no correspondan a las necesidades reales de la Entidad</t>
  </si>
  <si>
    <t>Ingresos_corrientes</t>
  </si>
  <si>
    <t>Recursos_de_capital</t>
  </si>
  <si>
    <t>Contractual</t>
  </si>
  <si>
    <t>Postcontractual</t>
  </si>
  <si>
    <t>Efectivo_y_equivalentes_de_efectivo</t>
  </si>
  <si>
    <t>Inversiones_e_instrumentos_derivados</t>
  </si>
  <si>
    <t>Cuentas_por_cobrar</t>
  </si>
  <si>
    <t>Prestamos_por_cobrar</t>
  </si>
  <si>
    <t>Inventarios</t>
  </si>
  <si>
    <t>Propiedaes_planta_y_equipos</t>
  </si>
  <si>
    <t>Bienes_de_uso_publico_e_históricos_y_culturales</t>
  </si>
  <si>
    <t>Recursos_naturales_no_renovables</t>
  </si>
  <si>
    <t>Otros_activos</t>
  </si>
  <si>
    <t>Emision_y_colocacion_de_titulos_de_deuda</t>
  </si>
  <si>
    <t>Prestamos_por_pagar</t>
  </si>
  <si>
    <t>Cuentas_por_pagar</t>
  </si>
  <si>
    <t>Beneficios_a_los_empleados</t>
  </si>
  <si>
    <t>Operaciones_con_instrumentos_deriados</t>
  </si>
  <si>
    <t>Provisiones</t>
  </si>
  <si>
    <t>Otros_pasivos</t>
  </si>
  <si>
    <t>Patrimonio_de_las_entidades_de_gobierno</t>
  </si>
  <si>
    <t>Ingresos_fiscales</t>
  </si>
  <si>
    <t>Venta_de_bienes</t>
  </si>
  <si>
    <t>Venta_de_servicios</t>
  </si>
  <si>
    <t>Ingresos_transferencias_y_subvenciones</t>
  </si>
  <si>
    <t>Ingresos_operaciones_interinstitucionales</t>
  </si>
  <si>
    <t>Otros_ingresos</t>
  </si>
  <si>
    <t>Gastos_de_administracion_y_operación</t>
  </si>
  <si>
    <t>Gastos_de_ventas</t>
  </si>
  <si>
    <t>Gastos_deterioro_depreciaciones_amortizaciones_y_provisiones</t>
  </si>
  <si>
    <t>Gastos_transferencias_y_subvenciones</t>
  </si>
  <si>
    <t>Gasto_publico_social</t>
  </si>
  <si>
    <t>Gastos_de_actividades_y/o_servicios_especializados</t>
  </si>
  <si>
    <t>Gastos_operaciones_insterinstitucionales</t>
  </si>
  <si>
    <t>Otros_gastos</t>
  </si>
  <si>
    <t>Cierre_de_ingresos_gastos_y_costos</t>
  </si>
  <si>
    <t>Costo_de_venta_de_bienes</t>
  </si>
  <si>
    <t>Costo_de_venta_de_servicios</t>
  </si>
  <si>
    <t>Costo_de_transformación_bienes_</t>
  </si>
  <si>
    <t>Costos_de_transformación_servicios_educativos</t>
  </si>
  <si>
    <t>Costos_de_transformacion_servicios_de_salud</t>
  </si>
  <si>
    <t>Costos_de_transformacion_servicios_de_transporte</t>
  </si>
  <si>
    <t>Costos_de_transformacion_servicios_publicos</t>
  </si>
  <si>
    <t>Costos_de_transformacion_servicios_hoteleros_y_de_promocion_turistica</t>
  </si>
  <si>
    <t>Cuentas_de_orden_deudoras_activos_contingentes</t>
  </si>
  <si>
    <t>Cuentas_de_orden_deudoras_deudoras_fiscales</t>
  </si>
  <si>
    <t>Cuentas_de_orden_deudoras_deudoras_de_control</t>
  </si>
  <si>
    <t>Cuentas_de_orden_deudoras_deudoras_por_contra_(cr)</t>
  </si>
  <si>
    <t>Cuentas_de_orden_acreedoras_pasivos_contingentes</t>
  </si>
  <si>
    <t>Cuentas_de_orden_acreedoras_acreedoras_fiscales</t>
  </si>
  <si>
    <t>Cuentas_de_orden_acreedoras_acreedoras_de_control</t>
  </si>
  <si>
    <t>Cuentas_de_orden_acreedoras_acreedoras_por_contra_(db)</t>
  </si>
  <si>
    <t>Indicadores_financieros</t>
  </si>
  <si>
    <t>Deuda_publica</t>
  </si>
  <si>
    <t>Inversiones_en_titulos_valores</t>
  </si>
  <si>
    <t>Otros_desempeño_financiero</t>
  </si>
  <si>
    <t>Inversiones_patrimoniales_y_accionarias</t>
  </si>
  <si>
    <t>Políticas_contables</t>
  </si>
  <si>
    <t>Políticas_de_operación</t>
  </si>
  <si>
    <t>Identificación</t>
  </si>
  <si>
    <t>Clasificación</t>
  </si>
  <si>
    <t>Medición_inicial</t>
  </si>
  <si>
    <t>Registro</t>
  </si>
  <si>
    <t>Medición_posterior</t>
  </si>
  <si>
    <t>Presentación_de_estados_financieros</t>
  </si>
  <si>
    <t>Presentación_de_notas_a_los_estados_financieros</t>
  </si>
  <si>
    <t>Rendición_de_cuentas_e_información_a_partes_interesadas</t>
  </si>
  <si>
    <t>Gestión_del_riesgo_contable</t>
  </si>
  <si>
    <t>Otros_estados_financieros</t>
  </si>
  <si>
    <t>Indicadores de liquidez</t>
  </si>
  <si>
    <t>Indicadores de endeudamiento</t>
  </si>
  <si>
    <t>Indicadores de rentabilidad</t>
  </si>
  <si>
    <t>Indicadores de actividad</t>
  </si>
  <si>
    <t>Deuda interna</t>
  </si>
  <si>
    <t>Deuda externa</t>
  </si>
  <si>
    <t>Servicio de la deuda</t>
  </si>
  <si>
    <t>Subsidiaria</t>
  </si>
  <si>
    <t>Asociadas</t>
  </si>
  <si>
    <t>Cdts</t>
  </si>
  <si>
    <t>Carteras colectivas</t>
  </si>
  <si>
    <t>Etapa_Proceso_Presupuesto_de_Ingresos</t>
  </si>
  <si>
    <t>Gestión_Contractual_Precontractual</t>
  </si>
  <si>
    <t>Gestión_Contractual_Contractual</t>
  </si>
  <si>
    <t>Recepción_de_bienes_y_servicios_Postcontractual</t>
  </si>
  <si>
    <t>Recepción_de_bienes_y_servicios_Contractual</t>
  </si>
  <si>
    <t>Gasto_de_Inversión_u_operación_NA</t>
  </si>
  <si>
    <t>NA</t>
  </si>
  <si>
    <t>Inversión_Ambiental_NA</t>
  </si>
  <si>
    <t>1. Falta de definición de políticas contables para el reconocimiento, medición, revelación y presentación de los hechos económicos.</t>
  </si>
  <si>
    <t>2. Definición inadecuada de políticas contables que no contribuyen a una representación fiel.</t>
  </si>
  <si>
    <t>3. Falta de definición de políticas y procedimientos que orienten el proceso contable dentro de la entidad</t>
  </si>
  <si>
    <t>4. Aplicación o interpretación incorrecta de los hechos económicos frente a los principios establecidos dentro del Régimen de Contabilidad Pública aplicable</t>
  </si>
  <si>
    <t xml:space="preserve">5. Registros globales de hechos económicos. </t>
  </si>
  <si>
    <t>6. Clasificación  inadecuada de operaciones y/o saldos.</t>
  </si>
  <si>
    <t>7. Aplicación inadecuada del criterio de clasificación del hecho económico establecido en el marco normativo que corresponde a la entidad.</t>
  </si>
  <si>
    <t>8. Medición inicial errónea del hecho económico contabilizado</t>
  </si>
  <si>
    <t>9. Registros por cantidades, datos o transacciones erróneas o inexactas</t>
  </si>
  <si>
    <t>10. Descripción inadecuada del hecho económico en el documento fuente.</t>
  </si>
  <si>
    <t>11. Omisión del registro de algún hecho económico.</t>
  </si>
  <si>
    <t>12. Registros de hechos económicos sin su respectivo soporte</t>
  </si>
  <si>
    <t>13. Medición posterior errónea del hecho económico contabilizado</t>
  </si>
  <si>
    <t>14. Omisión de la medición posterior del hecho económico cuando la entidad está obligada a ello.</t>
  </si>
  <si>
    <t>15. Inconsistencia entre las cifras presentadas en los estados financieros y los saldos reflejados en los libros de contabilidad.</t>
  </si>
  <si>
    <t>16. No Revelación de las operaciones en las notas a los estados financieros</t>
  </si>
  <si>
    <t>17. Revelación insuficiente en las notas a los estados contables.</t>
  </si>
  <si>
    <t>18. Revelación en notas a los estados contables, de información que no corresponde con los hechos económicos expuestos en la estructura de los estados financieros.</t>
  </si>
  <si>
    <t xml:space="preserve">19. Presentación incompleta de estados financieros en la rendición de cuentas  </t>
  </si>
  <si>
    <t>20. Diferencias entre la información presentada en los estados financieros y la información reportada a la CGN y a otros usuarios</t>
  </si>
  <si>
    <t>21. No determinación de una instancia responsable que gestione el riesgo contable.</t>
  </si>
  <si>
    <t>22. Ausencia de un mapa de riesgos de índole contable.</t>
  </si>
  <si>
    <t>23. Inadecuada administración del riesgo</t>
  </si>
  <si>
    <t>24. Otros Factores de Riesgo Estados Financieros</t>
  </si>
  <si>
    <t xml:space="preserve">MATRIZ DE RIESGOS Y CONTROLES </t>
  </si>
  <si>
    <t>EQUIPO AUDITOR:</t>
  </si>
  <si>
    <t>Fecha evaluación:</t>
  </si>
  <si>
    <t>Tipo de Auditoría:</t>
  </si>
  <si>
    <t>Fecha identificación de riesgos y controles:</t>
  </si>
  <si>
    <t>PROCESO</t>
  </si>
  <si>
    <t>Planes Programas y Proyectos</t>
  </si>
  <si>
    <t>Gasto Público</t>
  </si>
  <si>
    <t>Presupuesto de Ingresos</t>
  </si>
  <si>
    <t>Presupuesto de Gastos</t>
  </si>
  <si>
    <t>Estados Financieros</t>
  </si>
  <si>
    <t>MENOR O IGUAL A 2</t>
  </si>
  <si>
    <t>MAYOR DE 2 Y MENOR DE 6</t>
  </si>
  <si>
    <t>CALIFICACION RIESGO INHERENTE FINAL</t>
  </si>
  <si>
    <t>CALIFICACION RIESGO INHERENTE</t>
  </si>
  <si>
    <t>Tipo</t>
  </si>
  <si>
    <t xml:space="preserve">Documentación </t>
  </si>
  <si>
    <t>Clase</t>
  </si>
  <si>
    <t>CLASE</t>
  </si>
  <si>
    <t>TIPO</t>
  </si>
  <si>
    <t>Exitencia del Control</t>
  </si>
  <si>
    <t>Periodicidad</t>
  </si>
  <si>
    <t>1  MENOR</t>
  </si>
  <si>
    <t>2  MODERADO</t>
  </si>
  <si>
    <t>3  MAYOR</t>
  </si>
  <si>
    <t xml:space="preserve">Oportuna </t>
  </si>
  <si>
    <t>Inoportuna</t>
  </si>
  <si>
    <t>Valor</t>
  </si>
  <si>
    <t>valor</t>
  </si>
  <si>
    <t>PERIODICIDAD</t>
  </si>
  <si>
    <t>INDEPENDENCIA</t>
  </si>
  <si>
    <t>DOCUMENTACION</t>
  </si>
  <si>
    <t>EXISTENCIA</t>
  </si>
  <si>
    <t>Existencia</t>
  </si>
  <si>
    <t>Resultado</t>
  </si>
  <si>
    <t>Mínimo</t>
  </si>
  <si>
    <t>Máximo</t>
  </si>
  <si>
    <t>CALIFICACION</t>
  </si>
  <si>
    <t>EVIDENCIA CONTROL</t>
  </si>
  <si>
    <t>Existe evidencia de su uso</t>
  </si>
  <si>
    <t xml:space="preserve">Existen incorrecciones  </t>
  </si>
  <si>
    <t>En la auditoría anterior se identificó la misma incorrección</t>
  </si>
  <si>
    <t>Sin Hallazgos</t>
  </si>
  <si>
    <t>Hallazgos SIN incidencia Fiscal</t>
  </si>
  <si>
    <t>Hallazgos CON incidencia Fiscal</t>
  </si>
  <si>
    <t>RESULTADO CALIFICACIÓN DEL DISEÑO -EFICIENCIA</t>
  </si>
  <si>
    <t>RIESGO RESIDUAL</t>
  </si>
  <si>
    <t/>
  </si>
  <si>
    <t>EXISTE EVIDENCIA DE USO</t>
  </si>
  <si>
    <t>NO EXISTE EVIDENCIA DE USO</t>
  </si>
  <si>
    <t>VALOR</t>
  </si>
  <si>
    <t>DISEÑO DE CONTROL</t>
  </si>
  <si>
    <t>Cuando la calificación mayor que 2,5</t>
  </si>
  <si>
    <t>Cuando la calificación sea mayor que 2 y menor o igual que 2,5</t>
  </si>
  <si>
    <t>Cuando la calificación sea mayor que 1 y menor a 2</t>
  </si>
  <si>
    <t>Puntaje Ponderado efectividad del Control</t>
  </si>
  <si>
    <t>Calificación</t>
  </si>
  <si>
    <t>Ponderaciones</t>
  </si>
  <si>
    <t>Ejecución_Pasiva</t>
  </si>
  <si>
    <t>Ejecución</t>
  </si>
  <si>
    <t>Cierre</t>
  </si>
  <si>
    <t>Etapa_Proceso_Presupuesto_de_Gastos</t>
  </si>
  <si>
    <t>25. Omisión del diseño y/o aplicación de los indicadores financieros.</t>
  </si>
  <si>
    <t>26. Inadecuado diseño de indicadores financieros.</t>
  </si>
  <si>
    <t>27. Ausencia de indicadores financieros de años anteriores.</t>
  </si>
  <si>
    <t>28. No aplicar indicadores financieros en periodos intermedios.</t>
  </si>
  <si>
    <t>29. Erróneas decisiones institucionales, políticas internas y acciones de la organización.</t>
  </si>
  <si>
    <t xml:space="preserve">30. Decisiones erróneas para obtener financiamiento externo. </t>
  </si>
  <si>
    <t>31. Desventajosas condiciones de crédito acordadas en la contratación de la deuda externa.</t>
  </si>
  <si>
    <t>32. Indebida destinación y aplicación de los recursos contratados a través de deuda externa</t>
  </si>
  <si>
    <t>33. No contar con estudios previos que justifiquen las inversiones  patrimoniales y accionarias</t>
  </si>
  <si>
    <t>34. Invertir y/o mantener participación accionaria en empresas con desempeño financiero desfavorable.</t>
  </si>
  <si>
    <t>35. Omitir la evaluación de las inversiones constituidas en el país y en el exterior.</t>
  </si>
  <si>
    <t xml:space="preserve">36. Desconocimiento de la información relacionada con la distribución y pago de dividendos, cotización en el mercado accionario; así como el monto de las capitalizaciones efectuadas a estas compañías, préstamos Inter compañías y el balance de los mismos. </t>
  </si>
  <si>
    <t>37. Decisiones inadecuadas en el manejo de los excedentes de liquidez.</t>
  </si>
  <si>
    <t>38. Manejo ineficiente de excedentes de liquidez, respecto a la clase de títulos valores, condiciones y términos negociados, así como tasas y plazos pactados.</t>
  </si>
  <si>
    <t>39. Otros Factores de Riesgo Desempeño Financiero</t>
  </si>
  <si>
    <t xml:space="preserve">Supervisor: </t>
  </si>
  <si>
    <t>Fecha de revisión:</t>
  </si>
  <si>
    <t>Riesgo_Gestión_Contractual</t>
  </si>
  <si>
    <t>Riesgo_Recepción_de_bienes_y_servicios</t>
  </si>
  <si>
    <t>Riesgo_Gasto_de_Inversión_u_operación</t>
  </si>
  <si>
    <t>Cuando la calificación final sea mayor a 9</t>
  </si>
  <si>
    <t>Cuando la calificación final sea entre 6 y 9</t>
  </si>
  <si>
    <t>Cuando la calificación final sea entre 3 y 5</t>
  </si>
  <si>
    <t>Cuando la calificación final sea entre 1 y 2</t>
  </si>
  <si>
    <t>VALORACIÓN DEL RIESGO INHERENTE
FINAL</t>
  </si>
  <si>
    <t>Incentivos</t>
  </si>
  <si>
    <t>Presión</t>
  </si>
  <si>
    <t>Excesiva Discrecionalidad</t>
  </si>
  <si>
    <t>Malversación de activos</t>
  </si>
  <si>
    <t>Fraude Contable</t>
  </si>
  <si>
    <t>Colusión de precios</t>
  </si>
  <si>
    <t>Operaciones ilegales</t>
  </si>
  <si>
    <t>Naturaleza_fraude</t>
  </si>
  <si>
    <t>Violación de IP incluyendo pérdida de datos</t>
  </si>
  <si>
    <t>Condiciones_Fraude</t>
  </si>
  <si>
    <t>Ocultación o intercambio ilegal de información</t>
  </si>
  <si>
    <t>Abuso de confianza</t>
  </si>
  <si>
    <t>Omisión del deber legal</t>
  </si>
  <si>
    <t>Tráfico de Influencias</t>
  </si>
  <si>
    <t>VALORACIÓN DEL RIESGO CON EL DISEÑO DEL CONTROL</t>
  </si>
  <si>
    <t>Destinación de recursos públicos de forma indebida en favor de un tercero</t>
  </si>
  <si>
    <t>Favorecimiento de un privado durante la identificación de necesidades en los procesos de selección.</t>
  </si>
  <si>
    <t>Tipo de Auditoría</t>
  </si>
  <si>
    <t>Auditoría de Desempeño</t>
  </si>
  <si>
    <t>Auditoría de Cumplimiento</t>
  </si>
  <si>
    <t>Riesgo_Ingresos_corrientes</t>
  </si>
  <si>
    <t>OBSERVACIONES DEL SUPERVISOR:</t>
  </si>
  <si>
    <t>OBSERVACIONES DEL LIDER DE AUDITORIA:</t>
  </si>
  <si>
    <t xml:space="preserve">
        ________________________________________________________________________________________________________________________________________________
        ________________________________________________________________________________________________________________________________________________
</t>
  </si>
  <si>
    <t xml:space="preserve">
          ______________________________________________________________________________________________________________________________________________
          ______________________________________________________________________________________________________________________________________________
          ______________________________________________________________________________________________________________________________________________
</t>
  </si>
  <si>
    <t>Riesgo_Transferencias</t>
  </si>
  <si>
    <t>Riesgo_Recursos_de_capital</t>
  </si>
  <si>
    <t>Riesgo_Ejecución_Pasiva</t>
  </si>
  <si>
    <t>Riesgo_Cierre_presupuestal</t>
  </si>
  <si>
    <t>Información financiera que no refleje razonablemente los hechos económicos</t>
  </si>
  <si>
    <t>Registros y saldos de cuentas con valores incorrectos</t>
  </si>
  <si>
    <t>Desconocimiento o incertidumbre sobre los hechos sin registro individualizado</t>
  </si>
  <si>
    <t>Transacciones o hechos económicos registrados en cuentas que no corresponden</t>
  </si>
  <si>
    <t>Registros erróneos frente al hecho económico o al tercero</t>
  </si>
  <si>
    <t>Información financiera sin la totalidad de las transacciones o hechos económicos</t>
  </si>
  <si>
    <t>Estados financieros con saldos no razonables</t>
  </si>
  <si>
    <t>Registros y saldos de cuentas con valores actualizados incorrectos</t>
  </si>
  <si>
    <t>Saldos de cuentas sin valores actualizados</t>
  </si>
  <si>
    <t>Estados financieros que no reflejen fielmente los saldos de los libros</t>
  </si>
  <si>
    <t>No comprensión de los estados financieros por parte de los usuarios</t>
  </si>
  <si>
    <t>Comprensión parcial de los estados financieros por parte de los usuarios</t>
  </si>
  <si>
    <t>Decisiones incorrectas por parte de los usuarios de la información</t>
  </si>
  <si>
    <t>Que no se gestione el riesgo contable</t>
  </si>
  <si>
    <t>Gestión infectiva del riesgo contable</t>
  </si>
  <si>
    <t>Materialización de los riesgos de índole contable</t>
  </si>
  <si>
    <t>Identificación del riesgo: Imposibilidad de medir el nivel de sostenibilidad y de crecimiento empresarial, como las debilidades en su situación financiera y operativa.</t>
  </si>
  <si>
    <t xml:space="preserve">Mediciones e interpretaciones erróneas que dificultan realizar un diagnóstico integral y confiable del comportamiento económico y financiero y, afectan la toma de decisiones por parte de los usuarios.  </t>
  </si>
  <si>
    <t>Dificultad para determinar su tendencia histórica y la(s) causa(s) de las variaciones encontradas</t>
  </si>
  <si>
    <t>Deterioro financiero en los resultados que reportan las razones financieras entre periodos y con entidades del mismo sector.</t>
  </si>
  <si>
    <t xml:space="preserve">Excesivo nivel de endeudamiento, no acorde con la capacidad financiera, actividad empresarial y margen de rentabilidad. </t>
  </si>
  <si>
    <t>Mayores costos financieros reflejados en el servicio de la deuda.</t>
  </si>
  <si>
    <t>Incumplimiento de los planes programas y proyectos, objeto de la inversión de estos recursos.</t>
  </si>
  <si>
    <t>No permite establecer las condiciones económicas y de toda índole, como las de orden financiero, administrativo, técnico, operativo, de regulación, de mercado, de ubicación geográfica, entre otras, que demuestren la conveniencia de llevar a cabo estas adquisiciones</t>
  </si>
  <si>
    <t>Pérdida de recursos sobre estas inversiones</t>
  </si>
  <si>
    <t xml:space="preserve">Desconocimiento del desempeño financiero obtenido por estas compañías y de la verificación del retorno de la inversión. </t>
  </si>
  <si>
    <t xml:space="preserve">Imposibilidad de complementar el examen del manejo financiero de las empresas donde se posee participación accionaria. </t>
  </si>
  <si>
    <t>Inversión de montos no razonables, en relación con los niveles de liquidez y exigibilidad de compromisos adquiridos en cumplimiento de la operación de la compañía.</t>
  </si>
  <si>
    <t>Disminución de los niveles de rentabilidad y afectación del giro normal del negocio en el cumplimiento de los compromisos adquiridos.</t>
  </si>
  <si>
    <t>CALIFICACIÓN DISEÑO DEL CONTROL</t>
  </si>
  <si>
    <t>1. Incumplimiento del Plan de compras o Plan Anual de Adquisiciones</t>
  </si>
  <si>
    <t>2. Deficiencias en la formulación y coherencia de las metas y los Proyectos de Inversión o Estrategia</t>
  </si>
  <si>
    <t>4. Gestión inadecuada en el trámite de permisos ambientales o en la utilización de los mismos</t>
  </si>
  <si>
    <t>6. Estudios previos o de factibilidad deficientes.</t>
  </si>
  <si>
    <t>7. Falta o deficiencias en la elaboración de estudios de mercado.</t>
  </si>
  <si>
    <t xml:space="preserve">8. Inadecuada descripción de la necesidad que se pretende satisfacer. </t>
  </si>
  <si>
    <t>9. La necesidad de adquirir el bien o servicio no está justificada.</t>
  </si>
  <si>
    <t>11. Direccionamiento de los requisitos del estudio previo y/o de las condiciones y términos del proceso de selección, en favorecimiento propio o de un tercero</t>
  </si>
  <si>
    <t>12. Manipulación en la aplicación de criterios técnicos propios o ligados al sector o al tipo de contrato (legal, mercado, tecnológicos, estudios conceptuales, tamaño, localización, análisis ambiental, etc.).</t>
  </si>
  <si>
    <t>13. Definición del alcance o especificaciones por parte de las áreas, en la solicitud de contratación, que no correspondan a las necesidades reales de la Entidad</t>
  </si>
  <si>
    <t>14. Adendas que cambian condiciones generales del proceso para favorecer a grupos determinados.</t>
  </si>
  <si>
    <t>15. Selección de proveedores que no cumplen con los requisitos establecidos.</t>
  </si>
  <si>
    <t>16. Restricción de la participación de los posibles proveedores que eventualmente pueden suplir las necesidades a contratar.</t>
  </si>
  <si>
    <t>17. Las modalidades de selección no cumplen con los requisitos señalados en el Manual de Contratación o el que haga sus veces.</t>
  </si>
  <si>
    <t>18. Falta de sujeción a la identificación, tipificación y asignación lógica y proporcional entre las partes, de los riesgos o contingencias del contrato. (Matriz de riesgos)</t>
  </si>
  <si>
    <t>19. Omisión de exigencia de garantías.</t>
  </si>
  <si>
    <t>20. Manipulación de las ofertas o de los resultados de la evaluación por parte del Comité Evaluador en favorecimiento de un tercero.</t>
  </si>
  <si>
    <t>21. Omisión de verificación de requisitos habilitantes y/o criterios ponderables por parte del Comité evaluador</t>
  </si>
  <si>
    <t>22. Inhabilitación por parte del Comité evaluador de un proponente que cumplía los requisitos habilitantes.</t>
  </si>
  <si>
    <t xml:space="preserve">23. Adjudicación de una propuesta artificialmente baja. </t>
  </si>
  <si>
    <t>24. Identificación inadecuada de los predios a adquirir para el desarrollo del contrato</t>
  </si>
  <si>
    <t>25. Adquisición de un predio mal valorado.</t>
  </si>
  <si>
    <t>26. Falta de legalización y perfeccionamiento de la titularidad de los predios adquiridos</t>
  </si>
  <si>
    <t>1. Falencias del Manual de Contratación.</t>
  </si>
  <si>
    <t>2. Inobservancia al Manual de Contratación.</t>
  </si>
  <si>
    <t>3. Falta de previsión y de mecanismos adecuados y oportunos de corrección durante la ejecución del contrato.</t>
  </si>
  <si>
    <t xml:space="preserve">4. Falencias en la designación de supervisión y/o interventoría. </t>
  </si>
  <si>
    <t>5. Contratos de obra suscritos sin interventoría.</t>
  </si>
  <si>
    <t>6. Dilatación del inicio del contrato por falta de supervisor o interventor.</t>
  </si>
  <si>
    <t>7. No iniciar los procesos administrativos de imposición de multas, sanciones o incumplimientos de manera oportuna.</t>
  </si>
  <si>
    <t xml:space="preserve">8. Inexistencia interventoría o supervisión </t>
  </si>
  <si>
    <t>9. La supervisión y/o interventoría no se cumple eficazmente mediante los procedimientos establecidos o los determinados en la norma.</t>
  </si>
  <si>
    <t>10. Concentrar las labores de supervisión en poco personal.</t>
  </si>
  <si>
    <t>11. Otorgar labores de supervisión a personal sin conocimiento para ello.</t>
  </si>
  <si>
    <t>12. Modificaciones contractuales que afectan el objeto contractual y sus condiciones.</t>
  </si>
  <si>
    <t>13. Incumplimiento de las obligaciones a cargo del contratista que afecte grave y directamente la ejecución del contrato llevándolo hasta su paralización.</t>
  </si>
  <si>
    <t>14. Ejecución de mayores cantidades de obra requeridas, sin autorización del contratante.</t>
  </si>
  <si>
    <t>15. Retraso o suspensión del cronograma de trabajo por causas ajenas a las partes.</t>
  </si>
  <si>
    <t>16. Modificaciones contractuales por el aumento del costo de los bienes (predios, equipos, edificaciones), permisos y licencias que demanda el inicio o la ejecución del contrato</t>
  </si>
  <si>
    <t>1. Incumplimiento o entrega inoportuna de los bienes y/o servicios contratados</t>
  </si>
  <si>
    <t>2. Recibo de productos o servicios que no responden a las especificaciones definidas en el contrato.</t>
  </si>
  <si>
    <t>3. Incumplimiento al procedimiento del manejo, registro y control de inventario de bienes.</t>
  </si>
  <si>
    <t>4. Ausencia de aseguramiento de bienes y servicios</t>
  </si>
  <si>
    <t>2. Los Proyectos de Inversión no cuenta con estudios y análisis de su viabilidad técnica, económica, ambiental y jurídica.</t>
  </si>
  <si>
    <t>3. La estrategia empresarial establecida es inoportuna o no responde al Contexto analizado, a las necesidades o misionalidad de la Entidad o a las expectativas de los grupos de interés.</t>
  </si>
  <si>
    <t>4. Los proyectos no son coherentes con las estrategias, los objetivos, las políticas públicas, los principios y las metas establecidas en el Plan.</t>
  </si>
  <si>
    <t>5. El Modelo Integrado de  Planeación  y Gestión  del sujeto de vigilancia y control no se aplica, actualiza y/o articula con la Estrategia, las necesidades de la entidad, requerimientos normativos, o necesidades y expectativas de los grupos de interés.</t>
  </si>
  <si>
    <t>6. Identificación inadecuada de los predios a adquirir para el desarrollo de los proyectos</t>
  </si>
  <si>
    <t>7. Adquisición de un predio mal valorado.</t>
  </si>
  <si>
    <t>8. Falta de legalización y perfeccionamiento de la titularidad de los predios adquiridos</t>
  </si>
  <si>
    <t>9. Deficiencias en la planeación de las actividades previas para la ejecución del proyecto como (predios, equipos, edificaciones, permisos y licencias) para el cumplimiento del plan de acción.</t>
  </si>
  <si>
    <t>10. Asignación de recursos a actividades que no estén alineadas con  la estrategia, objetivo del proyecto o meta del Plan.</t>
  </si>
  <si>
    <t>11. Incompleta y/o extemporánea maduración de proyectos por parte de las áreas acorde con los requisitos establecidos por el sujeto de Vigilancia y Control fiscal.</t>
  </si>
  <si>
    <t>13. Estudios de Financiamiento y costo del proyecto incompletos o inconsistentes 
(cantidad, unidad de medida, precio unitario y costo total para cada uno de los componentes del proyecto).</t>
  </si>
  <si>
    <t>14. Falencias en los Estudios de viabilidad del proyecto que no permiten la evaluación financiera y económica.</t>
  </si>
  <si>
    <t>15. Deficiencias en el dimensionamiento técnico del proyecto</t>
  </si>
  <si>
    <t>16. Inadecuada determinación de la población beneficiaria de la meta o proyecto.</t>
  </si>
  <si>
    <t>17. Incapacidad técnica o jurídica de la entidad ejecutora para lograr el objetivo.</t>
  </si>
  <si>
    <t>18. Los productos (bienes o servicios) que entregará (o está entregando) el proyecto no son los planeados, programados y esperados por la comunidad en el término, cantidad y calidad prevista.</t>
  </si>
  <si>
    <t>19. Falta de coordinación y/o articulación entre los actores involucrados, que impiden el desarrollo del proyecto.</t>
  </si>
  <si>
    <t>20. Deficiencias en el control y seguimiento del uso final de los bienes o servicios</t>
  </si>
  <si>
    <t>21. Incumplimiento de los compromisos asociados a la estrategia empresarial o al Plan de Acción.</t>
  </si>
  <si>
    <t>22. No se conoce en qué y cómo se invertirán los ingresos provenientes del proyecto</t>
  </si>
  <si>
    <t>23. No se realiza seguimiento de los beneficios y costos reales.</t>
  </si>
  <si>
    <t>25. Priorizar la asignación de recursos para proyectos o actividades  con el fin de favorecer u obtener beneficios particulares</t>
  </si>
  <si>
    <t>26. Falta de adopción de acciones a nivel estratégico a partir del análisis y revisión de informes de seguimiento y monitoreo a Plan.</t>
  </si>
  <si>
    <t>1. Incumplimiento de políticas, lineamientos, disposiciones y acciones establecidas en los  planes, programas y proyectos que incidan en su desempeño ambiental</t>
  </si>
  <si>
    <t>2. Inadecuada gestión en el trámite de permisos ambientales o en la utilización de los mismos</t>
  </si>
  <si>
    <t>3. Información inconsistente, incompleta y desagregada de las acciones realizadas en las obras de impacto ambiental</t>
  </si>
  <si>
    <t>4. Falta de criterios técnicos y legales en los conceptos para delimitar las zonas de manejo y preservación ambiental con el fin de favorecer a un tercero.</t>
  </si>
  <si>
    <t>6. Los proyectos y obras adelantados por el sujeto de vigilancia y control fiscal crean pasivos ambientales y deterioran los recursos naturales existentes.</t>
  </si>
  <si>
    <t>7. Deficiencias en los estudios por no tener en cuenta la población biótica en su medio físico, biológico o social, afectada en el proceso de gestión ambiental.</t>
  </si>
  <si>
    <t>8. Falta de análisis de impactos ambientales negativos y medidas de control, mitigación y/o compensación.</t>
  </si>
  <si>
    <t>1. Omisión en los registros presupuestales de las operaciones presupuestales de ingreso</t>
  </si>
  <si>
    <t>2. Desfase excesivo en la programación de los ingresos de la vigencia</t>
  </si>
  <si>
    <t>4. Deficiente gestión para el recaudo de impuestos de vigencias anteriores</t>
  </si>
  <si>
    <t>5. Prescripción de impuestos por falta de gestión oportuna</t>
  </si>
  <si>
    <t>2. Inexactitud en los montos y registros a Transferir por a Nación o cualquier ente territorial.</t>
  </si>
  <si>
    <t>1. No identificación de los recursos del balance</t>
  </si>
  <si>
    <t>2. Deficiente gestión para el recaudo de recursos provenientes de endeudamiento interno o externo</t>
  </si>
  <si>
    <t>4. Inexactitud en los montos y registros a recibir por concepto de diferencial cambiario de la vigencia.</t>
  </si>
  <si>
    <t>5. Inexactitud en los montos y registros por excedentes de establecimientos públicos y de Empresas con participación del D.C.</t>
  </si>
  <si>
    <t>1. Omisión en los registros presupuestales de las operaciones presupuestales del Gasto</t>
  </si>
  <si>
    <t>2. Desfase excesivo en la programación del gasto de la vigencia o desequilibrio con el ingreso</t>
  </si>
  <si>
    <t>3. Incumplimiento de los requisitos básicos para la ejecución del presupuesto (CDP, CRP)</t>
  </si>
  <si>
    <t>7. Pagos sin el lleno de los requisitos previstos en las normas o en los contratos o actos administrativos correspondientes</t>
  </si>
  <si>
    <t xml:space="preserve">8. Los cambios presupuestales son injustificados </t>
  </si>
  <si>
    <t>1. Deficiente gestión en la ejecución de reservas presupuestales y cuentas u obligaciones por pagar de la vigencia anterior</t>
  </si>
  <si>
    <t>2. Incumplimiento de los requisitos para la constitución de reservas presupuestales, cuentas u obligaciones por pagar de la vigencia evaluada</t>
  </si>
  <si>
    <t>4. Deficiente gestión en la depuración de pasivos exigibles.</t>
  </si>
  <si>
    <t>5. No se cuenta con la proyección del flujo de caja y la disponibilidad presupuestal propia de la ejecución del proyecto.</t>
  </si>
  <si>
    <t>6. De acuerdo con los resultados el proyecto no se ajusta al presupuesto, o esta sub o sobre valorado.</t>
  </si>
  <si>
    <t>7. Otros Factores de riesgo</t>
  </si>
  <si>
    <t>5. Otros Factores de riesgo</t>
  </si>
  <si>
    <t>9. Otros Factores de riesgo</t>
  </si>
  <si>
    <t>5. Falta de competencia o idoneidad para adelantar el proceso de selección</t>
  </si>
  <si>
    <t>3. Gestión insuficiente para el recaudo de los ingresos de la vigencia</t>
  </si>
  <si>
    <t>5. Deficiente gestión del gasto y giros por los diferentes rubros presupuestales</t>
  </si>
  <si>
    <t>6. Aplicación diferente de recursos con destinación especifica</t>
  </si>
  <si>
    <t>3. Inexactud en cifras, registros, reportes, porcentajes en el cierre presupuestal.</t>
  </si>
  <si>
    <t>6. Clasificación inadecuada de operaciones y/o saldos.</t>
  </si>
  <si>
    <t>1. Incumplimiento del Plan de Desarrollo o Plan Estratégico Corporativo</t>
  </si>
  <si>
    <t>3. Contratación Indebida (sin el lleno de los requisitos)</t>
  </si>
  <si>
    <t>4. Inoportunidad y/o sobrecostos en la ejecución de los contratos</t>
  </si>
  <si>
    <t xml:space="preserve">5. Revocatoria del Proceso de selección. </t>
  </si>
  <si>
    <t>6. Nulidad del acto administrativo de apertura</t>
  </si>
  <si>
    <t>7. Generación de Obras Inconclusas</t>
  </si>
  <si>
    <t>8. Inoportunidad y/o sobrecostos en la ejecución de los contratos</t>
  </si>
  <si>
    <t>9. Insuficiencia de recursos para la ejecución del contrato.</t>
  </si>
  <si>
    <t>10. Sobrecostos en la ejecución de los contratos</t>
  </si>
  <si>
    <t xml:space="preserve">11. Adjudicación de una propuesta artificialmente baja. </t>
  </si>
  <si>
    <t>12. Bienes y/o servicios entregados sin la calidad estipulada o sin la oportunidad establecida.</t>
  </si>
  <si>
    <t>13. Terminación anticipada, modificación del objeto o cesación de contratos</t>
  </si>
  <si>
    <t>14. Celebración indebida de contratos</t>
  </si>
  <si>
    <t>16. Incumplimiento del Plan de Desarrollo o Plan Estratégico Corporativo</t>
  </si>
  <si>
    <t>17. Gestión Antieconómica</t>
  </si>
  <si>
    <t>18. Incumplimiento de Selección Objetiva y Principio de Responsabilidad</t>
  </si>
  <si>
    <t>19. Incumplimiento de Selección Objetiva y Principio de Responsabilidad</t>
  </si>
  <si>
    <t>20. Posibilidad de favorecimiento propio o de un tercero</t>
  </si>
  <si>
    <t>21. Incumplimiento de Selección Objetiva y Principio de Responsabilidad</t>
  </si>
  <si>
    <t>22. Celebración indebida de contratos</t>
  </si>
  <si>
    <t>23. Selección de un contratista que no está en capacidad de cumplir con el objeto del contrato.</t>
  </si>
  <si>
    <t>24. Limitación a la Libre Concurrencia y el deber de la selección objetiva</t>
  </si>
  <si>
    <t>25. Celebración indebida de contratos</t>
  </si>
  <si>
    <t>27. Pérdida de Recursos Públicos por materialización de riesgos no cubiertos</t>
  </si>
  <si>
    <t>28. Incumplimiento de Selección Objetiva y Principio de Responsabilidad</t>
  </si>
  <si>
    <t>29. Posibilidad de favorecimiento propio o de un tercero</t>
  </si>
  <si>
    <t>30. Selección de un contratista que no cumple con los requisitos habilitantes.</t>
  </si>
  <si>
    <t>31. Posibilidad de recibir o solicitar cualquier dádiva o beneficio a nombre propio o de terceros con el fin celebrar un contrato.</t>
  </si>
  <si>
    <t>32. Mala calidad del servicio o del bien</t>
  </si>
  <si>
    <t>34. Declaratoria de Desierta del proceso de selección.</t>
  </si>
  <si>
    <t>35. Obra inconclusa</t>
  </si>
  <si>
    <t>36. Baja calidad del producto</t>
  </si>
  <si>
    <t>37. Obra inconclusa</t>
  </si>
  <si>
    <t>38. Retraso de la obra por acciones judiciales.</t>
  </si>
  <si>
    <t>39. Retraso de la obra por acciones judiciales.</t>
  </si>
  <si>
    <t>40. Retrasos en la ejecución del contrato - Prórrogas</t>
  </si>
  <si>
    <t>41. Sobrecostos</t>
  </si>
  <si>
    <t>42. Indebida celebración de contratos</t>
  </si>
  <si>
    <t>43. Pérdida de Recursos Públicos</t>
  </si>
  <si>
    <t>44. Pérdida de Imagen Corporativa</t>
  </si>
  <si>
    <t>45. incumplimiento de los objetos contractuales</t>
  </si>
  <si>
    <t>46. Pérdida de Recursos Públicos</t>
  </si>
  <si>
    <t>47. Contratación indebida.</t>
  </si>
  <si>
    <t>48. Sobrecostos</t>
  </si>
  <si>
    <t xml:space="preserve">49. nulidad del contrato. </t>
  </si>
  <si>
    <t>50. Desequilibrio Económico</t>
  </si>
  <si>
    <t>51. Sobrecostos</t>
  </si>
  <si>
    <t>52. Control y supervisión deficientes en la ejecución de los contratos.</t>
  </si>
  <si>
    <t>53. Retraso en la ejecución del contrato principal objeto de interventoría.</t>
  </si>
  <si>
    <t>54. Inoportunidad en la entrega del bien o servicio.</t>
  </si>
  <si>
    <t>55. Sobrecosto</t>
  </si>
  <si>
    <t xml:space="preserve">56. Detrimento patrimonial. </t>
  </si>
  <si>
    <t>57. Retraso en la ejecución contractual.</t>
  </si>
  <si>
    <t>58. Incumplimiento del objeto y las obligaciones contractuales</t>
  </si>
  <si>
    <t>59. Incumplimiento de las obligaciones a cargo del contratista que afecte grave y directamente la ejecución del contrato llevándolo hasta su paralización.</t>
  </si>
  <si>
    <t>60. Bienes y/o servicios entregados sin la calidad estipulada o sin la oportunidad establecida.</t>
  </si>
  <si>
    <t>61. Ineficaz Supervisión del Contrato</t>
  </si>
  <si>
    <t>62. Incumplimiento del objeto y las obligaciones contractuales</t>
  </si>
  <si>
    <t>63. Incumplimiento de las obligaciones a cargo del contratista que afecte grave y directamente la ejecución del contrato llevándolo hasta su paralización.</t>
  </si>
  <si>
    <t>64. Bienes y/o servicios entregados sin la calidad estipulada o sin la oportunidad establecida.</t>
  </si>
  <si>
    <t>65. Sobrecostos</t>
  </si>
  <si>
    <t>66. Desviación de recursos</t>
  </si>
  <si>
    <t>67. Declaración de terminación unilateral del contrato</t>
  </si>
  <si>
    <t xml:space="preserve">68. Declaración de Caducidad </t>
  </si>
  <si>
    <t>69. Sobrecostos</t>
  </si>
  <si>
    <t>70. Inoportunidad en la adquisición de los bienes y servicios requeridos por la entidad</t>
  </si>
  <si>
    <t>71. Sobrecostos</t>
  </si>
  <si>
    <t xml:space="preserve">72. Pérdida de competencia para liquidar el contrato en sede administrativa. </t>
  </si>
  <si>
    <t xml:space="preserve">73. Incertidumbre del estado del contrato. </t>
  </si>
  <si>
    <t xml:space="preserve">74. Pérdida de vigencia de las garantías </t>
  </si>
  <si>
    <t>75. Vulneración al derecho del Debido Proceso.</t>
  </si>
  <si>
    <t>76. Pago de Perjuicios al contratista.</t>
  </si>
  <si>
    <t>77. Bienes y/o servicios entregados sin la calidad estipulada o sin la oportunidad establecida.</t>
  </si>
  <si>
    <t>78. Incumplimiento del contrato</t>
  </si>
  <si>
    <t xml:space="preserve">79. Suspensión del contrato. </t>
  </si>
  <si>
    <t xml:space="preserve">80. Cesión del contrato. </t>
  </si>
  <si>
    <t>81. Sobrecostos</t>
  </si>
  <si>
    <t>82. Modificaciones contractuales</t>
  </si>
  <si>
    <t>83. Bienes y/o servicios entregados sin la calidad estipulada o sin la oportunidad establecida.</t>
  </si>
  <si>
    <t>84. Pérdida de confiabilidad de la información.</t>
  </si>
  <si>
    <t>85. Afectación de la imagen de la entidad contratante.</t>
  </si>
  <si>
    <t>1. La inversión no es pertinente, ya que no permite intervenciones ajustadas a los requerimientos de la población.</t>
  </si>
  <si>
    <t>2. Incumplimiento de las metas y los objetivos del proyecto (en términos de metas producto y población).</t>
  </si>
  <si>
    <t>3. Posibles desviaciones y acciones que se realizan que no tienen en cuenta las metas propuestas por los proyectos de inversión viabilizados.</t>
  </si>
  <si>
    <t>4. Incumplimiento de los objetivos con el presupuesto asignado.</t>
  </si>
  <si>
    <t>5. El logro del objetivo no es el previsto, no se ha cumplido aún o el nivel es menor al que se tenía previsto. (aplicación diferente de recursos)</t>
  </si>
  <si>
    <t>6. El logro de metas relacionadas no corresponde con la cobertura en la producción de bienes y/o servicios.</t>
  </si>
  <si>
    <t>7. No se está cumpliendo con el cronograma del proyecto.</t>
  </si>
  <si>
    <t>8. Atraso del proyecto de inversión.</t>
  </si>
  <si>
    <t>9. Existe duplicidad de esfuerzos entre actores institucionales.</t>
  </si>
  <si>
    <t>10. Inadecuado Uso de bienes o servicios.</t>
  </si>
  <si>
    <t>11. El nivel de operación y utilización de los productos generados por el proyecto no es óptimo y son menores de lo que se tenía previsto.</t>
  </si>
  <si>
    <t>12. Inadecuada ejecución financiera o presupuestal del proyecto.</t>
  </si>
  <si>
    <t>13. Adquisición de bienes (predios, equipos, edificaciones) que no demanda la iniciación o ejecución de las actividades del proyecto.</t>
  </si>
  <si>
    <t>14. Incumplimiento en la entrega o puesta en operación de bienes o servicios objeto del proyecto.</t>
  </si>
  <si>
    <t>15. El Volumen o número de productos no corresponde frente a la cantidad de beneficiarios o usuarios objetivo del proyecto.</t>
  </si>
  <si>
    <t>16. No todos los beneficiarios del proyecto han recibido los beneficios el proyecto.</t>
  </si>
  <si>
    <t>17. No se cumplirá con la cobertura de beneficiarios registrado en el proyecto.</t>
  </si>
  <si>
    <t>18. Los beneficiarios directos no están satisfechos con los bienes y servicios que se intervinieron con el proyecto.</t>
  </si>
  <si>
    <t>1. Existencia de operaciones presupuestales de ingresos no registradas.</t>
  </si>
  <si>
    <t>2. Generación de diferencias exageradas, que conlleven a una programación de metas del gasto e inversión no reales.</t>
  </si>
  <si>
    <t>3. Gestión insuficiente para cumplir las metas de recaudo de la vigencia</t>
  </si>
  <si>
    <t>5. Posible daño fiscal por prescripción de impuestos distritales.</t>
  </si>
  <si>
    <t>1. Escasa o ninguna gestión para el trámite de transferencias de cualquier orden.</t>
  </si>
  <si>
    <t>2. Omisión de los montos y registros en las transferencias</t>
  </si>
  <si>
    <t>1. Distorsión e imprecisión de los conceptos que integran los saldos de los recursos del balance</t>
  </si>
  <si>
    <t>2. Posible daño fiscal por lucro cesante de recursos provenientes del crédito, al no utilizarse oportunamente.</t>
  </si>
  <si>
    <t>3. Posible pérdida de recursos, en los montos y registros en las diferentes modalidades de rendimientos financieros.</t>
  </si>
  <si>
    <t>4. Posible pérdida de recursos, en la liquidación del diferencial cambiario.</t>
  </si>
  <si>
    <t>5. Posible pérdida de recursos  por imprecisión en los montos y registros de excedentes de establecimientos públicos y Empresas con participación del D.C.</t>
  </si>
  <si>
    <t xml:space="preserve">6.  Posible pérdida de recursos por donaciones nacionales o extranjeras </t>
  </si>
  <si>
    <t>1. Operaciones y registros que no responden a la realidad del Gasto.</t>
  </si>
  <si>
    <t>2. Desborde del gasto que genera desequilibrio presupuestal</t>
  </si>
  <si>
    <t>3. Ejecución del gasto sin cumplimiento de requisitos normativos.</t>
  </si>
  <si>
    <t>4. Información presupuestal inexacta de la ejecución presupuestal</t>
  </si>
  <si>
    <t>5. Baja gestión en ejecución y giros del gasto.</t>
  </si>
  <si>
    <t>7. Posible daño fiscal, por pagos sin cumplimiento de requisitos.</t>
  </si>
  <si>
    <t>2. Omisión de requisitos en la constitución de reservas, cuentas u obligaciones por pagar</t>
  </si>
  <si>
    <t>4. Posible baja gestión en la depuración de pasivos exigibles</t>
  </si>
  <si>
    <t>5. No se ajustaría a las necesidades de la empresa</t>
  </si>
  <si>
    <t>6. Se pueden presentar posibles desviaciones en su ejecución y en los resultados.</t>
  </si>
  <si>
    <t>7. Incumplimiento del presupuesto.</t>
  </si>
  <si>
    <t>8. Incumplimiento del presupuesto.</t>
  </si>
  <si>
    <t>9. Omisión de las políticas establecidas por la organización.</t>
  </si>
  <si>
    <t>10. Dificulta el control y el seguimiento del presupuesto.</t>
  </si>
  <si>
    <t>11. Posible desviación en la misión.</t>
  </si>
  <si>
    <t>12. No se alcanzan los resultados esperados.</t>
  </si>
  <si>
    <t>13. No lograr a precios de mercado de los bienes y servicios</t>
  </si>
  <si>
    <t>14. Presentar un plan no ajustado a la realidad de la empresa.</t>
  </si>
  <si>
    <t>15. Diseñar plan de acción sin tener en cuenta el plan corporativo.</t>
  </si>
  <si>
    <t>16. No tener en cuenta el plan corporativo para la construcción del presupuesto.</t>
  </si>
  <si>
    <t>17. No materialización de los objetivos</t>
  </si>
  <si>
    <t>18. Incurrir en pérdidas generando incertidumbre en los accionistas y perder el posicionamiento en el mercado.</t>
  </si>
  <si>
    <t>19. No cumplir con las metas</t>
  </si>
  <si>
    <t>20. No cumple con la planeación</t>
  </si>
  <si>
    <t>21. Incurrir en multas y sanciones.</t>
  </si>
  <si>
    <t>22. Pérdida de credibilidad en las comunidades.</t>
  </si>
  <si>
    <t>23. Deterioro ambiental y social.</t>
  </si>
  <si>
    <t>24. Pérdida de valor.</t>
  </si>
  <si>
    <t>1. Información financiera que no refleje razonablemente los hechos económicos</t>
  </si>
  <si>
    <t>2. Información financiera que no refleje razonablemente los hechos económicos</t>
  </si>
  <si>
    <t>3. Información financiera que no refleje razonablemente los hechos económicos</t>
  </si>
  <si>
    <t>4. Registros y saldos de cuentas con valores incorrectos</t>
  </si>
  <si>
    <t>5. Desconocimiento o incertidumbre sobre los hechos sin registro individualizado</t>
  </si>
  <si>
    <t>6. Transacciones o hechos económicos registrados en cuentas que no corresponden</t>
  </si>
  <si>
    <t>7. Transacciones o hechos económicos registrados en cuentas que no corresponden</t>
  </si>
  <si>
    <t>8. Registros y saldos de cuentas con valores incorrectos</t>
  </si>
  <si>
    <t>9. Registros y saldos de cuentas con valores incorrectos</t>
  </si>
  <si>
    <t>10. Registros erróneos frente al hecho económico o al tercero</t>
  </si>
  <si>
    <t>11. Información financiera sin la totalidad de las transacciones o hechos económicos</t>
  </si>
  <si>
    <t>12. Estados financieros con saldos no razonables</t>
  </si>
  <si>
    <t>13. Registros y saldos de cuentas con valores actualizados incorrectos</t>
  </si>
  <si>
    <t>14. Saldos de cuentas sin valores actualizados</t>
  </si>
  <si>
    <t>15. Estados financieros que no reflejen fielmente los saldos de los libros</t>
  </si>
  <si>
    <t>16. No comprensión de los estados financieros por parte de los usuarios</t>
  </si>
  <si>
    <t>17. Comprensión parcial de los estados financieros por parte de los usuarios</t>
  </si>
  <si>
    <t>18. Decisiones incorrectas por parte de los usuarios de la información</t>
  </si>
  <si>
    <t>19. No comprensión de los estados financieros por parte de los usuarios</t>
  </si>
  <si>
    <t>20. Decisiones incorrectas por parte de los usuarios de la información</t>
  </si>
  <si>
    <t>21. Que no se gestione el riesgo contable</t>
  </si>
  <si>
    <t>22. Gestión infectiva del riesgo contable</t>
  </si>
  <si>
    <t>23. Materialización de los riesgos de índole contable</t>
  </si>
  <si>
    <t>1. Identificación del riesgo: Imposibilidad de medir el nivel de sostenibilidad y de crecimiento empresarial, como las debilidades en su situación financiera y operativa.</t>
  </si>
  <si>
    <t xml:space="preserve">2. Mediciones e interpretaciones erróneas que dificultan realizar un diagnóstico integral y confiable del comportamiento económico y financiero y, afectan la toma de decisiones por parte de los usuarios.  </t>
  </si>
  <si>
    <t>3. Dificultad para determinar su tendencia histórica y la(s) causa(s) de las variaciones encontradas</t>
  </si>
  <si>
    <t>4. Dificultad para establecer el comportamiento del manejo financiero en diferentes momentos y contar con un parámetro adicional de evaluación, a los registros del cierre del año evaluado. </t>
  </si>
  <si>
    <t>5. Deterioro financiero en los resultados que reportan las razones financieras entre periodos y con entidades del mismo sector.</t>
  </si>
  <si>
    <t xml:space="preserve">6. Excesivo nivel de endeudamiento, no acorde con la capacidad financiera, actividad empresarial y margen de rentabilidad. </t>
  </si>
  <si>
    <t>7. Mayores costos financieros reflejados en el servicio de la deuda.</t>
  </si>
  <si>
    <t>8. Incumplimiento de los planes programas y proyectos, objeto de la inversión de estos recursos.</t>
  </si>
  <si>
    <t>9. No permite establecer las condiciones económicas y de toda índole, como las de orden financiero, administrativo, técnico, operativo, de regulación, de mercado, de ubicación geográfica, entre otras, que demuestren la conveniencia de llevar a cabo estas adquisiciones</t>
  </si>
  <si>
    <t>10. Pérdida de recursos sobre estas inversiones</t>
  </si>
  <si>
    <t xml:space="preserve">11. Desconocimiento del desempeño financiero obtenido por estas compañías y de la verificación del retorno de la inversión. </t>
  </si>
  <si>
    <t xml:space="preserve">12. Imposibilidad de complementar el examen del manejo financiero de las empresas donde se posee participación accionaria. </t>
  </si>
  <si>
    <t>13. Inversión de montos no razonables, en relación con los niveles de liquidez y exigibilidad de compromisos adquiridos en cumplimiento de la operación de la compañía.</t>
  </si>
  <si>
    <t>14. Disminución de los niveles de rentabilidad y afectación del giro normal del negocio en el cumplimiento de los compromisos adquiridos.</t>
  </si>
  <si>
    <t>1. Gestión antieconómica</t>
  </si>
  <si>
    <t>2. Deterioro u obsolescencia de los bienes</t>
  </si>
  <si>
    <t>3. No liquidación del contrato</t>
  </si>
  <si>
    <t>4. Incumplimiento contractual</t>
  </si>
  <si>
    <t>5. Gestión antieconómica</t>
  </si>
  <si>
    <t>6. Pérdida del bien</t>
  </si>
  <si>
    <t>7. Otro Riesgo</t>
  </si>
  <si>
    <t>86. Otro Riesgo</t>
  </si>
  <si>
    <t>19. Otro riesgo</t>
  </si>
  <si>
    <t>6. Otro riesgo</t>
  </si>
  <si>
    <t>3. Otro riesgo</t>
  </si>
  <si>
    <t>8. Otro riesgo</t>
  </si>
  <si>
    <t>25. Otro Riesgo</t>
  </si>
  <si>
    <t>24. Otro Riesgo</t>
  </si>
  <si>
    <t>15. Otro Riesgo</t>
  </si>
  <si>
    <t>2. El bien o servicio a adquirir no apunta al cumplimiento de alguna meta del Proyecto de Inversión o Plan Estratégico Corporativo</t>
  </si>
  <si>
    <t>33. Demanda e indemnización por perjuicios.</t>
  </si>
  <si>
    <t>4. Posible detrimento por deficiente gestión en el recaudo de impuesto de vigencias anteriores.</t>
  </si>
  <si>
    <t>6. Posible desvío de recursos de destinación específica.</t>
  </si>
  <si>
    <t>1. Posible baja ejecución en cuentas por pagar, reservas presupuestales u obligaciones por pagar.</t>
  </si>
  <si>
    <t>3. Posibilidad de inexactitud de la información del cierre presupuestal</t>
  </si>
  <si>
    <t>26. Sobrecosto y/o modificación de los contratos</t>
  </si>
  <si>
    <t>15. Malversación de fondos</t>
  </si>
  <si>
    <t>Pérdida del Bien</t>
  </si>
  <si>
    <t>POLITICAS CONTABLES</t>
  </si>
  <si>
    <t>POLITICAS DE OPERACIÓN</t>
  </si>
  <si>
    <t>IDENTIFICACIÓN</t>
  </si>
  <si>
    <t>CLASIFICACIÓN</t>
  </si>
  <si>
    <t>MEDICIÓN INICIAL</t>
  </si>
  <si>
    <t>REGISTRO</t>
  </si>
  <si>
    <t>MEDICIÓN POSTERIOR</t>
  </si>
  <si>
    <t>PRESENTACIÓN DE ESTADOS FINANCIEROS</t>
  </si>
  <si>
    <t>PRESENTACIÓN DE NOTAS A LOS ESTADOS FINANCIEROS</t>
  </si>
  <si>
    <t>RENDICIÓN DE CUENTAS E INFORMACIÓN A PARTES INTERESADAS</t>
  </si>
  <si>
    <t>GESTIÓN DEL RIESGO CONTABLE</t>
  </si>
  <si>
    <t>OTROS ESTADOS FINANCIEROS</t>
  </si>
  <si>
    <t>INDICADORES FINANCIEROS</t>
  </si>
  <si>
    <t>DEUDA PUBLICA</t>
  </si>
  <si>
    <t>INVERSIONES  PATRIMONIALES Y ACCIONARIAS</t>
  </si>
  <si>
    <t>INVERSIONES EN TITULOS VALORES</t>
  </si>
  <si>
    <t>OTROS DESEMPEÑO FINANCIERO</t>
  </si>
  <si>
    <r>
      <t>Dificultad para establecer el comportamiento del manejo financiero en diferentes momentos y contar con un parámetro adicional de evaluación, a los registros del cierre del año evaluado.</t>
    </r>
    <r>
      <rPr>
        <sz val="10"/>
        <color indexed="8"/>
        <rFont val="Calibri"/>
        <family val="2"/>
      </rPr>
      <t> </t>
    </r>
  </si>
  <si>
    <t>AFIRMACIONES</t>
  </si>
  <si>
    <t>AFIRMACIÓN</t>
  </si>
  <si>
    <t xml:space="preserve"> RIESGO IDENTIFICADO</t>
  </si>
  <si>
    <t xml:space="preserve">EVALUACIÓN DE LA EXISTENCIA Y DISEÑO DEL CONTROL (25%) </t>
  </si>
  <si>
    <t>Gestión_Contractual_Postcontractual</t>
  </si>
  <si>
    <t>1. Omisión del diseño y/o aplicación de los indicadores financieros.</t>
  </si>
  <si>
    <t>2. Inadecuado diseño de indicadores financieros.</t>
  </si>
  <si>
    <t>3. Ausencia de indicadores financieros de años anteriores.</t>
  </si>
  <si>
    <t>4. No aplicar indicadores financieros en periodos intermedios.</t>
  </si>
  <si>
    <t>5. Erróneas decisiones institucionales, políticas internas y acciones de la organización.</t>
  </si>
  <si>
    <t xml:space="preserve">6. Decisiones erróneas para obtener financiamiento externo. </t>
  </si>
  <si>
    <t>7. Desventajosas condiciones de crédito acordadas en la contratación de la deuda externa.</t>
  </si>
  <si>
    <t>8. Indebida destinación y aplicación de los recursos contratados a través de deuda externa</t>
  </si>
  <si>
    <t>10. Invertir y/o mantener participación accionaria en empresas con desempeño financiero desfavorable.</t>
  </si>
  <si>
    <t>11. Omitir la evaluación de las inversiones constituidas en el país y en el exterior.</t>
  </si>
  <si>
    <t xml:space="preserve">12. Desconocimiento de la información relacionada con la distribución y pago de dividendos, cotización en el mercado accionario; así como el monto de las capitalizaciones efectuadas a estas compañías, préstamos Inter compañías y el balance de los mismos. </t>
  </si>
  <si>
    <t>13. Decisiones inadecuadas en el manejo de los excedentes de liquidez.</t>
  </si>
  <si>
    <t>14. Manejo ineficiente de excedentes de liquidez, respecto a la clase de títulos valores, condiciones y términos negociados, así como tasas y plazos pactados.</t>
  </si>
  <si>
    <t>15. Otros Factores de Riesgo Desempeño Financiero</t>
  </si>
  <si>
    <t>xxx</t>
  </si>
  <si>
    <t xml:space="preserve">4. Los cambios presupuestales son injustificados </t>
  </si>
  <si>
    <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Calibri"/>
        <family val="2"/>
      </rPr>
      <t>Los recursos de presupuestos de costos y gastos no se programaron y ejecutaron de acuerdo a lo planeado por la empresa incumpliendo su misión.</t>
    </r>
  </si>
  <si>
    <r>
      <t>8.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Calibri"/>
        <family val="2"/>
      </rPr>
      <t>Se incumplió con las proyecciones propuestas.</t>
    </r>
  </si>
  <si>
    <r>
      <t>34.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Calibri"/>
        <family val="2"/>
      </rPr>
      <t>Ejecución de los planes operativos o planes de acción no se relacionan frente al corporativo.</t>
    </r>
  </si>
  <si>
    <r>
      <t>35.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Calibri"/>
        <family val="2"/>
      </rPr>
      <t>No se implementaron proyectos y/o obligaciones de gestión ambiental.</t>
    </r>
  </si>
  <si>
    <r>
      <t>38.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Calibri"/>
        <family val="2"/>
      </rPr>
      <t>Incumplimiento de los objetivos propuestos en el Plan Corporativo.</t>
    </r>
  </si>
  <si>
    <t>40. Otros Factores de riesgo</t>
  </si>
  <si>
    <r>
      <rPr>
        <b/>
        <sz val="12"/>
        <color indexed="8"/>
        <rFont val="Calibri"/>
        <family val="2"/>
      </rPr>
      <t>Naturaleza riesgo de fraude</t>
    </r>
  </si>
  <si>
    <r>
      <t xml:space="preserve">Condiciones que propician riesgo de </t>
    </r>
    <r>
      <rPr>
        <b/>
        <sz val="12"/>
        <color indexed="8"/>
        <rFont val="Calibri"/>
        <family val="2"/>
      </rPr>
      <t>fraude</t>
    </r>
  </si>
  <si>
    <t>Gestión Financiera</t>
  </si>
  <si>
    <t>Ingresos_operacionales_y_no_operacionales</t>
  </si>
  <si>
    <t>Segregación</t>
  </si>
  <si>
    <t>ADECUADO</t>
  </si>
  <si>
    <t>INADECUADO</t>
  </si>
  <si>
    <t>Calificacion_eficiencia</t>
  </si>
  <si>
    <t>PARCIALMENTE EFICIENTE</t>
  </si>
  <si>
    <t>VALORACIÓN DISEÑO DE CONTROL</t>
  </si>
  <si>
    <t>CALIFICACION SOBRE LA CALIDAD Y EFICIENCIA DEL CONTROL FISCAL INTERNO</t>
  </si>
  <si>
    <t>3. Indebida justificación de la Urgencia manifiesta.</t>
  </si>
  <si>
    <t>6. Incumplimiento en la elaboración de la liquidación de los contratos en los plazos acordados en el mismo o en los establecidos por la Ley.</t>
  </si>
  <si>
    <t xml:space="preserve">17. Indebido procedimiento al imponer multas, sanciones o terminación unilateral </t>
  </si>
  <si>
    <t>18. Falta de idoneidad del personal asignado por el contratista</t>
  </si>
  <si>
    <t>19. Perdida de liquidez del contratista o se encuentre en proceso de insolvencia.</t>
  </si>
  <si>
    <t>20. Mayor permanencia del personal contratado al tiempo inicialmente previsto, por suspensiones o prórrogas que no son imputables al contratista</t>
  </si>
  <si>
    <t>21. Cambios en el equipo de trabajo inicialmente propuesto y que no cumple los requisitos establecidos</t>
  </si>
  <si>
    <t>22. Inadecuado manejo de la información a la cual tiene acceso el contratista.</t>
  </si>
  <si>
    <t>25. Deficiencias en la planeación de las actividades previas para la ejecución del contrato como (predios, equipos, edificaciones, permisos y licencias) para el cumplimiento del cronograma de ejecución.</t>
  </si>
  <si>
    <t>26. Falencias del Manual de Contratación.</t>
  </si>
  <si>
    <t>27. Inobservancia al Manual de Contratación.</t>
  </si>
  <si>
    <t>28. Incumplimiento del principio de transparencia y/o publicidad.</t>
  </si>
  <si>
    <t>29. Otros Factores de riesgo</t>
  </si>
  <si>
    <t>23. Identificación inadecuada de los predios a adquirir para el desarrollo del contrato</t>
  </si>
  <si>
    <t>24. Celebración de contratos sin el lleno de los requisitos legales.</t>
  </si>
  <si>
    <t>27. Otros Factores de riesgo</t>
  </si>
  <si>
    <r>
      <t xml:space="preserve"> Riesgo Identificado </t>
    </r>
    <r>
      <rPr>
        <b/>
        <sz val="10"/>
        <color indexed="10"/>
        <rFont val="Calibri"/>
        <family val="2"/>
      </rPr>
      <t>(Efecto)</t>
    </r>
  </si>
  <si>
    <t xml:space="preserve">1. El sujeto de control no emite el presupuesto de acuerdo con las normas internas.
</t>
  </si>
  <si>
    <t>2. El sujeto de control no cumple con los principios de presupuestación</t>
  </si>
  <si>
    <t>3. No soporta la proyección de los ingresos y gastos relacionados para el cumplimiento misional.</t>
  </si>
  <si>
    <t>4. El porcentaje de ingresos presupuestales no es eficaz de acuerdo con lo proyectado.</t>
  </si>
  <si>
    <t>5. El presupuesto incumple con los objetivos previstos por la empresa.</t>
  </si>
  <si>
    <t>6. Otros Factores de riesgo</t>
  </si>
  <si>
    <r>
      <t>8.</t>
    </r>
    <r>
      <rPr>
        <sz val="7"/>
        <color indexed="8"/>
        <rFont val="Times New Roman"/>
        <family val="1"/>
      </rPr>
      <t> </t>
    </r>
    <r>
      <rPr>
        <sz val="11"/>
        <color indexed="8"/>
        <rFont val="Calibri"/>
        <family val="2"/>
      </rPr>
      <t>No soporta la proyección de los ingresos y gastos relacionados para el cumplimiento misional.</t>
    </r>
  </si>
  <si>
    <r>
      <t>6.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Calibri"/>
        <family val="2"/>
      </rPr>
      <t>El sujeto de control no emite el presupuesto de acuerdo con las normas internas.</t>
    </r>
  </si>
  <si>
    <r>
      <t>7.</t>
    </r>
    <r>
      <rPr>
        <sz val="7"/>
        <color indexed="8"/>
        <rFont val="Times New Roman"/>
        <family val="1"/>
      </rPr>
      <t> </t>
    </r>
    <r>
      <rPr>
        <sz val="11"/>
        <color indexed="8"/>
        <rFont val="Calibri"/>
        <family val="2"/>
      </rPr>
      <t>El sujeto de control no cumple con los principios de presupuestación</t>
    </r>
  </si>
  <si>
    <r>
      <t>9.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Calibri"/>
        <family val="2"/>
      </rPr>
      <t>El porcentaje de ingresos presupuestales no es eficaz de acuerdo con lo proyectado.</t>
    </r>
  </si>
  <si>
    <r>
      <t>10.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Calibri"/>
        <family val="2"/>
      </rPr>
      <t>El presupuesto incumple con los objetivos previstos por la empresa.</t>
    </r>
  </si>
  <si>
    <t>11. Injustificados cambios presupuestales</t>
  </si>
  <si>
    <t>12. Otros Factores de riesgo</t>
  </si>
  <si>
    <t>9. Injustificados cambios presupuestales</t>
  </si>
  <si>
    <t>10. Los recursos de presupuestos de costos y gastos no se programaron y ejecutaron de acuerdo a lo planeado por la empresa incumpliendo su misión.</t>
  </si>
  <si>
    <t>11. Otros Factores de riesgo</t>
  </si>
  <si>
    <t>5. Las actividades de construcción, reparación, adquisición, capacitación, entre otras, no solucionan la necesidad a atender o no se correlacionan con el tipo, etapa u objeto sobre el que se realiza como colegios, vías, equipos, funcionarios, etc.</t>
  </si>
  <si>
    <t>12. Las actividades de construcción, reparación, adquisición, capacitación, entre otras, no solucionan el problema o no se correlacionan con el tipo, etapa u objeto del proyecto sobre el que se realiza como colegios, vías, equipos, funcionarios, etc.</t>
  </si>
  <si>
    <t>24. No se determinan los costos y beneficios sociales de los proyectos ejecutados, para determinar la efectividad de la inversión</t>
  </si>
  <si>
    <t>5. Deficiencias en la determinación de los costos y beneficios sociales de los proyectos ejecutados, para determinar la efectividad de la inversión en protección, prevención, conservación, uso, manejo, mitigación, investigación, seguimiento, regulación, evaluación, contingencia, monitoreo, restauración del deterioro y protección de los recursos naturales y del ambiente.</t>
  </si>
  <si>
    <t>1. Deficiencias de gestión y oportunidad para el trámite de las transferencias de la Nación SGP, o entes territoriales</t>
  </si>
  <si>
    <t>3. Inexactitud en los montos y registros por rendimientos financieros modalidades financieras en la vigencia.</t>
  </si>
  <si>
    <t>6. Inexactitud en los montos, registros e inclusión en el presupuesto de ingresos por donaciones nacionales o extranjeras</t>
  </si>
  <si>
    <t>4. Inexactud en cifras, registros, reportes, porcentajes en la ejecución del gasto</t>
  </si>
  <si>
    <t xml:space="preserve">19. Presentación incompleta de estados financieros en la rendición de cuentas </t>
  </si>
  <si>
    <t>9. No contar con estudios previos que justifiquen las inversiones patrimoniales y accionarias</t>
  </si>
  <si>
    <t xml:space="preserve">1. Información reportada por la entidad de forma imprecisa, inconsistente, incoherente o inoportuna. </t>
  </si>
  <si>
    <r>
      <t>27.</t>
    </r>
    <r>
      <rPr>
        <sz val="7"/>
        <color indexed="8"/>
        <rFont val="Times New Roman"/>
        <family val="1"/>
      </rPr>
      <t> </t>
    </r>
    <r>
      <rPr>
        <sz val="11"/>
        <color indexed="8"/>
        <rFont val="Calibri"/>
        <family val="2"/>
      </rPr>
      <t>No se implementa plan de compras y adquisiciones y plan de acción conforme a los procedimientos establecidos de la empresa.</t>
    </r>
  </si>
  <si>
    <r>
      <t>28.</t>
    </r>
    <r>
      <rPr>
        <sz val="7"/>
        <color indexed="8"/>
        <rFont val="Times New Roman"/>
        <family val="1"/>
      </rPr>
      <t> </t>
    </r>
    <r>
      <rPr>
        <sz val="11"/>
        <color indexed="8"/>
        <rFont val="Calibri"/>
        <family val="2"/>
      </rPr>
      <t>No se evidencia debilidades, fortaleza, amenazas y oportunidades</t>
    </r>
  </si>
  <si>
    <r>
      <t>29.</t>
    </r>
    <r>
      <rPr>
        <sz val="7"/>
        <color indexed="8"/>
        <rFont val="Times New Roman"/>
        <family val="1"/>
      </rPr>
      <t> </t>
    </r>
    <r>
      <rPr>
        <sz val="11"/>
        <color indexed="8"/>
        <rFont val="Calibri"/>
        <family val="2"/>
      </rPr>
      <t>Incoherencia entre plan de acción de la vigencia y plan corporativo.</t>
    </r>
  </si>
  <si>
    <r>
      <t>30.</t>
    </r>
    <r>
      <rPr>
        <sz val="7"/>
        <color indexed="8"/>
        <rFont val="Times New Roman"/>
        <family val="1"/>
      </rPr>
      <t> </t>
    </r>
    <r>
      <rPr>
        <sz val="11"/>
        <color indexed="8"/>
        <rFont val="Calibri"/>
        <family val="2"/>
      </rPr>
      <t>Desarticulación del presupuesto de ingresos y gastos y el plan corporativo</t>
    </r>
  </si>
  <si>
    <r>
      <t>31.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Calibri"/>
        <family val="2"/>
      </rPr>
      <t>Incumplimiento de la ejecución física con respecto a lo planeado en los proyectos previstos por la empresa.</t>
    </r>
  </si>
  <si>
    <r>
      <t>33.</t>
    </r>
    <r>
      <rPr>
        <sz val="7"/>
        <color indexed="8"/>
        <rFont val="Times New Roman"/>
        <family val="1"/>
      </rPr>
      <t> </t>
    </r>
    <r>
      <rPr>
        <sz val="11"/>
        <color indexed="8"/>
        <rFont val="Calibri"/>
        <family val="2"/>
      </rPr>
      <t>Incoherencia entre la ejecución contractual y lo programado.</t>
    </r>
  </si>
  <si>
    <r>
      <t>32.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Calibri"/>
        <family val="2"/>
      </rPr>
      <t>No se asignaron los recursos de acuerdo a los objetivos, actividades y tareas para el cumplimiento de las metas.</t>
    </r>
  </si>
  <si>
    <t>36. La evaluación incumple con la obligación de responsabilidad social empresarial.</t>
  </si>
  <si>
    <r>
      <t>37.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Calibri"/>
        <family val="2"/>
      </rPr>
      <t>No se apropiaron de los objetivos de desarrollo sostenible de la agenda 2015-2030.</t>
    </r>
  </si>
  <si>
    <r>
      <t>39.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Calibri"/>
        <family val="2"/>
      </rPr>
      <t>Las estrategias establecidas no lograron el cumplimiento de las metas.</t>
    </r>
  </si>
  <si>
    <t>PARCIALMENTE ADECUADO</t>
  </si>
  <si>
    <t>CALIFICACIÓN CONTROL INTERNO CONTABLE</t>
  </si>
  <si>
    <t>Ingresos corrientes</t>
  </si>
  <si>
    <t>Omisión en los registros presupuestales de las operaciones presupuestales de ingreso</t>
  </si>
  <si>
    <t>Existencia de operaciones presupuestales de ingresos no registradas.</t>
  </si>
  <si>
    <t>Desfase excesivo en la programación de los ingresos de la vigencia</t>
  </si>
  <si>
    <t>Generación de diferencias exageradas, que conlleven a una programación de metas del gasto e inversión no reales.</t>
  </si>
  <si>
    <t>Gestión insuficiente para el recuado de los ingresos de la vigencia</t>
  </si>
  <si>
    <t>Gestion insuficiente para cumplir las metas de recado de la vigtencia</t>
  </si>
  <si>
    <t>Deficiente gestión para el recaudo de impuestos de vigencias anteriores</t>
  </si>
  <si>
    <t>deficiencia en el alistamiento para el recaudo de los impuestos de la vigencia</t>
  </si>
  <si>
    <t>Prescripción de impuestos por falta de gestión oportuna</t>
  </si>
  <si>
    <t>Posible daño fiscal por prescripción de impuestos distritales.</t>
  </si>
  <si>
    <t>Deficiente de gestión y oportunidad para el trámite  de las transferencias de la NaciónSGP, o entes territoriales</t>
  </si>
  <si>
    <t>Escasa o ninguna gestión para el trámite de transferencias de cualquier orden.</t>
  </si>
  <si>
    <t>Inexactitud en los montos y registros a Transferir por a Nación o cualquier ente territorial.</t>
  </si>
  <si>
    <t>Omisión de los montos y registros en las transferencias</t>
  </si>
  <si>
    <t>Recursos de capital</t>
  </si>
  <si>
    <t>No identificación de los recursos del balance</t>
  </si>
  <si>
    <t>Distorción e imprecisión de los conceptos que integran los saldos de los recursos del balance</t>
  </si>
  <si>
    <t>Deficiente gestión para el recaudo de recursos provenientes de endeudamiento interno o externo</t>
  </si>
  <si>
    <t>Posible daño fiscal por lucro cesante de recursos provenientes del crédito, al no utiliarse oportunamente.</t>
  </si>
  <si>
    <t>Inexactitud en los montos y registros porrendimientos financieros  modalidades financieras en la vigencia.</t>
  </si>
  <si>
    <t>Posible perdida de recursos, en los montos y registros en las diferentes modalidades de rendimientos financieros.</t>
  </si>
  <si>
    <t>Inexactitud en los montos y registros a recibir por concepto de diferencial cambiario de la vigencia.</t>
  </si>
  <si>
    <t>Posible pérdida de recursos, en la liquidación del diferencial cambiario.</t>
  </si>
  <si>
    <t>Inexactitud en los montos y registros por excedentes de establecimientos públicos y de Empresas con participación del D.C.</t>
  </si>
  <si>
    <t>Posible pérdida de recursos  por imprecisón en los montos y registros de excedentes de establecimientos públicos y Empresas con participación del D,C.</t>
  </si>
  <si>
    <t>inexactitud en los montos, registros e inclusión en el presupuesto de ingresos  por donaciones nacionales o extranjeras</t>
  </si>
  <si>
    <t xml:space="preserve"> Posible pérdida de recursos por donaciones nacionales o extranjeras </t>
  </si>
  <si>
    <t>Gestión Presupuestal de Gasto</t>
  </si>
  <si>
    <t>Omisión en los registros presupuestales de las operaciones presupuestales del Gasto</t>
  </si>
  <si>
    <t>operaciones y registros que no responden a la realidad del Gasto.</t>
  </si>
  <si>
    <t>Desfase excesivo en la programación del gasto de la vigencia o desequilibrio con el ingreso</t>
  </si>
  <si>
    <t>Desborde del gasto que genera desequilibrio presupuestal</t>
  </si>
  <si>
    <t>incumplimiento de los requisitos básicos para la ejecución del presupuesto (CDP, CRP)</t>
  </si>
  <si>
    <t>Ejecución del gasto sin cumplimiento de requisitos normativos.</t>
  </si>
  <si>
    <t>Inexactid  en cifras, registros, reportes, porcentajes en la ejecución del gasto</t>
  </si>
  <si>
    <t>Información presupuestal, inexacta de la ejecución presupuestal</t>
  </si>
  <si>
    <t>Deficiente gestión del gasto y giros por los diferentes rubros presupeustales</t>
  </si>
  <si>
    <t>Baja gestión en ejecución y giros del gasto.</t>
  </si>
  <si>
    <t>Aplicación diferente de recursos con destinacion especifica</t>
  </si>
  <si>
    <t>Posible desvio de recursos, de recursos de destinación especifica.</t>
  </si>
  <si>
    <t>Pagos sin el lleno de los requisitos previstos en las normas o en los contratos o actos administrativos correspondientes</t>
  </si>
  <si>
    <t>Posible daño fiscal, por pagos sin cumplimiento de requisitos.</t>
  </si>
  <si>
    <t>Cierre presupuestal</t>
  </si>
  <si>
    <t>Deficiente gestión en la ejecución de reservas presupuestales y cuentas u obligaciones por pagar de la vigencia anterior</t>
  </si>
  <si>
    <t>Posible baja ejecución, en cuentas por pagar, reservas presupuestales u obligaciones por pagar.</t>
  </si>
  <si>
    <t>Incumplimiento de los requisitos para la constitución de reservas presupuestales, cuentas u obligaciones por pagar de la vigencia evaluada</t>
  </si>
  <si>
    <t>Omisión de requisitos en la constitución de reservas, cuentas u obligaciones por pagar</t>
  </si>
  <si>
    <t>Inexactid  en cifras, registros, reportes, porcentajes en el cierre presupuestal.</t>
  </si>
  <si>
    <t>posibilibidad de inexactitud de la información del cierre presupuestal</t>
  </si>
  <si>
    <t>Deficiente gestión en la depuración de pasivos exigibles.</t>
  </si>
  <si>
    <t>Posible baja gestión en la depuración de pasvos exigibles</t>
  </si>
  <si>
    <t>Gestión Presupuestal de Ingresos</t>
  </si>
  <si>
    <t>10. El bien o servicio a adquirir no apunta al cumplimiento de metas del Plan.</t>
  </si>
  <si>
    <t>7. El bien o servicio recibido no apunta al cumplimiento de metas del Plan.</t>
  </si>
  <si>
    <t>8. Otros Factores de riesgo</t>
  </si>
  <si>
    <t>5. El bien o servicio recibido no apunta al cumplimiento de metas del Plan.</t>
  </si>
  <si>
    <t xml:space="preserve">Segregación </t>
  </si>
  <si>
    <t>BASE 100%</t>
  </si>
  <si>
    <t>CALIFICACIÓN EFECTIVIDAD DEL CONTROL</t>
  </si>
  <si>
    <t>INEFECTIVO</t>
  </si>
  <si>
    <t>EFECTIVO</t>
  </si>
  <si>
    <t>PARCIALMENTE EFECTIVO</t>
  </si>
  <si>
    <t xml:space="preserve">VALORACIÓN DE EFECTIVIDAD DE LOS CONTROLES </t>
  </si>
  <si>
    <t>CALIFICACIÓN DE EFECTIVIDAD DE LOS CONTROLES</t>
  </si>
  <si>
    <t>Código formato: PVCGF-15-11
Versión: 1.0
Código documento: PVCGF-15</t>
  </si>
  <si>
    <t>EVALUACIÓN DE LA EFECTIVIDAD DE LOS CONTROLES (75%)</t>
  </si>
  <si>
    <t>yyy</t>
  </si>
  <si>
    <t>zzz</t>
  </si>
  <si>
    <t>aaaa</t>
  </si>
  <si>
    <t>bbbb</t>
  </si>
  <si>
    <t>RARA VEZ
1</t>
  </si>
  <si>
    <t>POSIBLE
2</t>
  </si>
  <si>
    <t>CASI SEGURO
3</t>
  </si>
  <si>
    <t>Riesgo_Inversión_Ambiental</t>
  </si>
  <si>
    <t>1. Incumplimiento del PACA</t>
  </si>
  <si>
    <t>2. No mitigación del daño ambiental</t>
  </si>
  <si>
    <t>3. Daño ambiental</t>
  </si>
  <si>
    <t>4. Desfinanciamiento del Proyecto</t>
  </si>
  <si>
    <t>5. Sobrecostos</t>
  </si>
  <si>
    <t>6. Deterioro del Recurso ambiental</t>
  </si>
  <si>
    <t>7. Incremento del Pasivo ambiental.</t>
  </si>
  <si>
    <t>8. Otros riesgos ambientales</t>
  </si>
  <si>
    <t>No. de
Riesgo (Consecutivo)</t>
  </si>
  <si>
    <t>Existe en el manual de asignadcion de supervisor el procediemiento ABC-2 donde establece los criterios para designar el supervisor.</t>
  </si>
  <si>
    <t>Actividad 5 del Procedimiento SCJ-2</t>
  </si>
  <si>
    <t>Riesgo_Ingresos_operacionales_y_no_operacionales</t>
  </si>
  <si>
    <t>1.  Ingresos no aprobados por el competente.</t>
  </si>
  <si>
    <t>2. Incumplimiento de los principios presupuestales.</t>
  </si>
  <si>
    <t>3. Destinación indebida del presupuesto</t>
  </si>
  <si>
    <t>4. Incumplimiento de metas u objetivos misionales</t>
  </si>
  <si>
    <t>5. Otros Riesgos</t>
  </si>
  <si>
    <t>Etapa / Aspecto / Actividad / Criterio
(Lista Desplegable)</t>
  </si>
  <si>
    <t>Afirmación (Causas de Riesgo)
(Lista Desplegable)</t>
  </si>
  <si>
    <t xml:space="preserve"> Riesgo Identificado (Efecto)
(Lista Desplegable)</t>
  </si>
  <si>
    <t>CALIFICACIÓN  RIESGO INHERENTE FINAL</t>
  </si>
  <si>
    <t xml:space="preserve">VALORACIÓN RIESGO INHERENTE FINAL
</t>
  </si>
  <si>
    <t>CALIFICACIÓN RIESGO RESIDUAL</t>
  </si>
  <si>
    <t xml:space="preserve">VALORACIÓN RIESGO RESIDUAL
</t>
  </si>
  <si>
    <t>COMPONENTE</t>
  </si>
  <si>
    <t>GESTIÓN_DE_INVERSION_Y_GASTO</t>
  </si>
  <si>
    <t>COMPONENTE DE CONTROL FINANCIERO</t>
  </si>
  <si>
    <t>GESTIÓN_FINANCIERA</t>
  </si>
  <si>
    <t>GESTIÓN_PRESUPUESTAL</t>
  </si>
  <si>
    <t>FACTOR</t>
  </si>
  <si>
    <t>Planes_Programas_y_Proyectos</t>
  </si>
  <si>
    <t>Gasto_Público</t>
  </si>
  <si>
    <t>CUENTA O RUBRO</t>
  </si>
  <si>
    <t>Presupuesto_de_Ingresos</t>
  </si>
  <si>
    <t>Presupuesto_de_Gastos</t>
  </si>
  <si>
    <t>Estados_Financieros</t>
  </si>
  <si>
    <t>Desempeño_Financiero</t>
  </si>
  <si>
    <t>Etapa_Planes_Programas_y_Proyectos</t>
  </si>
  <si>
    <t>Etapa_Gasto_Público</t>
  </si>
  <si>
    <t>Estados_Financieros_</t>
  </si>
  <si>
    <t>Desempeño_Financiero_</t>
  </si>
  <si>
    <t>Riesgo_Estados_Financieros</t>
  </si>
  <si>
    <t>Riesgo_Desempeño_Financiero</t>
  </si>
  <si>
    <t>Auditoría de Regularidad</t>
  </si>
  <si>
    <t>Código PAD:</t>
  </si>
  <si>
    <t>Control Financiero</t>
  </si>
  <si>
    <t>Control de Gestión y Control de Resultados</t>
  </si>
  <si>
    <t>Aspecto de Gestión
(Lista Desplegable)</t>
  </si>
  <si>
    <t>Factor
(Lista Desplegable)</t>
  </si>
  <si>
    <t>=SI(O(C23="Estados_Financieros",C23="Desempeño_Financiero"),INDIRECTO(C23 &amp; "_"),SI(B23="GESTIÓN_PRESUPUESTAL",INDIRECTO(D23),INDIRECTO(D23&amp;"_"&amp;E23)))</t>
  </si>
  <si>
    <t>=SI(B23="GESTIÓN_FINANCIERA",INDIRECTO("Riesgo_"&amp;C23),INDIRECTO("Riesgo_"&amp;D23))</t>
  </si>
  <si>
    <t>Proceso/Área
(Lista Desplegable)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</si>
</sst>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7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sz val="11"/>
      <color indexed="8"/>
      <name val="Calibri"/>
      <family val="2"/>
    </font>
    <font>
      <sz val="7"/>
      <color indexed="8"/>
      <name val="Times New Roman"/>
      <family val="1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3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92D050"/>
      <name val="Arial"/>
      <family val="2"/>
    </font>
    <font>
      <b/>
      <sz val="9"/>
      <color theme="0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212121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00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92D05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F0F3FA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medium">
        <color indexed="64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medium">
        <color indexed="64"/>
      </left>
      <right style="thin">
        <color theme="7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5" fillId="0" borderId="0" applyFont="0" applyFill="0" applyBorder="0" applyAlignment="0" applyProtection="0"/>
  </cellStyleXfs>
  <cellXfs count="55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6" borderId="4" xfId="0" applyFont="1" applyFill="1" applyBorder="1" applyAlignment="1">
      <alignment vertical="center" wrapText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4" borderId="5" xfId="0" applyFont="1" applyFill="1" applyBorder="1" applyAlignment="1" applyProtection="1">
      <alignment horizontal="left" vertical="center" wrapText="1"/>
      <protection locked="0" hidden="1"/>
    </xf>
    <xf numFmtId="0" fontId="24" fillId="4" borderId="5" xfId="0" applyFont="1" applyFill="1" applyBorder="1" applyAlignment="1" applyProtection="1">
      <alignment horizontal="center" vertical="center" wrapText="1"/>
      <protection locked="0" hidden="1"/>
    </xf>
    <xf numFmtId="0" fontId="23" fillId="4" borderId="5" xfId="0" applyFont="1" applyFill="1" applyBorder="1" applyAlignment="1" applyProtection="1">
      <alignment horizontal="center" vertical="center" wrapText="1"/>
      <protection locked="0" hidden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6" fillId="7" borderId="0" xfId="0" applyFont="1" applyFill="1" applyBorder="1" applyAlignment="1" applyProtection="1">
      <alignment vertical="center"/>
      <protection hidden="1"/>
    </xf>
    <xf numFmtId="0" fontId="26" fillId="7" borderId="0" xfId="0" applyFont="1" applyFill="1" applyBorder="1" applyAlignment="1" applyProtection="1">
      <alignment vertical="center" wrapText="1"/>
      <protection hidden="1"/>
    </xf>
    <xf numFmtId="0" fontId="7" fillId="7" borderId="4" xfId="0" applyFont="1" applyFill="1" applyBorder="1" applyAlignment="1" applyProtection="1">
      <alignment horizontal="left" vertical="center"/>
      <protection hidden="1"/>
    </xf>
    <xf numFmtId="0" fontId="7" fillId="7" borderId="0" xfId="0" applyFont="1" applyFill="1" applyBorder="1" applyAlignment="1" applyProtection="1">
      <alignment horizontal="left" vertical="center"/>
      <protection hidden="1"/>
    </xf>
    <xf numFmtId="0" fontId="27" fillId="7" borderId="0" xfId="0" applyFont="1" applyFill="1" applyBorder="1" applyAlignment="1" applyProtection="1">
      <alignment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8" fillId="7" borderId="0" xfId="0" applyFont="1" applyFill="1" applyBorder="1" applyAlignment="1" applyProtection="1">
      <alignment vertical="center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3" fillId="5" borderId="6" xfId="0" applyFont="1" applyFill="1" applyBorder="1" applyAlignment="1" applyProtection="1">
      <alignment horizontal="center" vertical="center" wrapText="1"/>
      <protection hidden="1"/>
    </xf>
    <xf numFmtId="0" fontId="29" fillId="4" borderId="5" xfId="0" applyFont="1" applyFill="1" applyBorder="1" applyAlignment="1" applyProtection="1">
      <alignment horizontal="center" vertical="center" wrapText="1"/>
      <protection locked="0" hidden="1"/>
    </xf>
    <xf numFmtId="0" fontId="30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9" fillId="4" borderId="5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29" fillId="4" borderId="5" xfId="0" applyFont="1" applyFill="1" applyBorder="1" applyAlignment="1" applyProtection="1">
      <alignment horizontal="left" vertical="center" wrapText="1"/>
      <protection locked="0" hidden="1"/>
    </xf>
    <xf numFmtId="0" fontId="29" fillId="4" borderId="5" xfId="0" applyFont="1" applyFill="1" applyBorder="1" applyAlignment="1" applyProtection="1">
      <alignment horizontal="left" vertical="center"/>
      <protection locked="0" hidden="1"/>
    </xf>
    <xf numFmtId="1" fontId="31" fillId="4" borderId="5" xfId="0" applyNumberFormat="1" applyFont="1" applyFill="1" applyBorder="1" applyAlignment="1" applyProtection="1">
      <alignment horizontal="center" vertical="center" wrapText="1"/>
      <protection hidden="1"/>
    </xf>
    <xf numFmtId="165" fontId="31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5" xfId="0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0" xfId="0" applyNumberFormat="1" applyFont="1" applyFill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vertical="center" wrapText="1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5" fillId="7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5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8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Font="1" applyFill="1" applyBorder="1" applyAlignment="1" applyProtection="1">
      <alignment vertical="center" wrapText="1"/>
      <protection hidden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22" fillId="0" borderId="0" xfId="0" applyFont="1" applyAlignment="1" applyProtection="1">
      <alignment horizontal="justify" vertical="center"/>
      <protection hidden="1"/>
    </xf>
    <xf numFmtId="0" fontId="3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2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18" fillId="0" borderId="0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9" fontId="2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>
      <alignment vertical="center"/>
    </xf>
    <xf numFmtId="0" fontId="23" fillId="9" borderId="9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left" vertical="center"/>
    </xf>
    <xf numFmtId="0" fontId="25" fillId="0" borderId="1" xfId="0" applyFont="1" applyFill="1" applyBorder="1" applyAlignment="1" applyProtection="1">
      <alignment horizontal="left" vertical="center" wrapText="1"/>
      <protection locked="0" hidden="1"/>
    </xf>
    <xf numFmtId="0" fontId="9" fillId="9" borderId="9" xfId="0" applyFont="1" applyFill="1" applyBorder="1" applyAlignment="1" applyProtection="1">
      <alignment horizontal="center" vertical="center" wrapText="1"/>
      <protection hidden="1"/>
    </xf>
    <xf numFmtId="0" fontId="3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7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38" fillId="0" borderId="0" xfId="0" applyFont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27" fillId="0" borderId="0" xfId="0" applyFont="1" applyFill="1" applyBorder="1" applyAlignment="1" applyProtection="1">
      <alignment vertical="center"/>
      <protection hidden="1"/>
    </xf>
    <xf numFmtId="0" fontId="23" fillId="11" borderId="9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>
      <alignment vertical="center" wrapText="1"/>
    </xf>
    <xf numFmtId="0" fontId="0" fillId="5" borderId="0" xfId="0" applyFill="1" applyBorder="1" applyAlignment="1">
      <alignment horizontal="left" vertical="top"/>
    </xf>
    <xf numFmtId="0" fontId="40" fillId="0" borderId="0" xfId="0" applyFont="1" applyAlignment="1">
      <alignment vertical="center"/>
    </xf>
    <xf numFmtId="0" fontId="40" fillId="0" borderId="0" xfId="0" applyFont="1" applyAlignment="1" applyProtection="1">
      <alignment horizontal="justify" vertical="center"/>
      <protection hidden="1"/>
    </xf>
    <xf numFmtId="0" fontId="40" fillId="12" borderId="0" xfId="0" applyFont="1" applyFill="1" applyAlignment="1" applyProtection="1">
      <alignment horizontal="justify" vertical="center"/>
      <protection hidden="1"/>
    </xf>
    <xf numFmtId="0" fontId="41" fillId="11" borderId="9" xfId="0" applyFont="1" applyFill="1" applyBorder="1" applyAlignment="1" applyProtection="1">
      <alignment horizontal="center" vertical="center" wrapText="1"/>
      <protection hidden="1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19" fillId="13" borderId="0" xfId="0" applyFont="1" applyFill="1" applyAlignment="1">
      <alignment vertical="center"/>
    </xf>
    <xf numFmtId="0" fontId="0" fillId="0" borderId="0" xfId="0" applyAlignment="1">
      <alignment horizontal="justify" vertical="center"/>
    </xf>
    <xf numFmtId="0" fontId="19" fillId="0" borderId="0" xfId="0" applyFont="1" applyAlignment="1">
      <alignment vertical="center" wrapText="1"/>
    </xf>
    <xf numFmtId="0" fontId="40" fillId="0" borderId="0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vertical="center" wrapText="1"/>
    </xf>
    <xf numFmtId="0" fontId="40" fillId="0" borderId="1" xfId="0" applyFont="1" applyBorder="1" applyAlignment="1" applyProtection="1">
      <alignment horizontal="left" vertical="center" wrapText="1"/>
      <protection hidden="1"/>
    </xf>
    <xf numFmtId="0" fontId="40" fillId="12" borderId="1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Alignment="1" applyProtection="1">
      <alignment horizontal="left" vertical="center" wrapText="1"/>
      <protection hidden="1"/>
    </xf>
    <xf numFmtId="0" fontId="40" fillId="0" borderId="10" xfId="0" applyFont="1" applyBorder="1" applyAlignment="1" applyProtection="1">
      <alignment horizontal="left" vertical="center" wrapText="1"/>
      <protection hidden="1"/>
    </xf>
    <xf numFmtId="0" fontId="40" fillId="0" borderId="11" xfId="0" applyFont="1" applyBorder="1" applyAlignment="1" applyProtection="1">
      <alignment horizontal="left" vertical="center" wrapText="1"/>
      <protection hidden="1"/>
    </xf>
    <xf numFmtId="0" fontId="40" fillId="12" borderId="11" xfId="0" applyFont="1" applyFill="1" applyBorder="1" applyAlignment="1" applyProtection="1">
      <alignment horizontal="left" vertical="center" wrapText="1"/>
      <protection hidden="1"/>
    </xf>
    <xf numFmtId="0" fontId="40" fillId="12" borderId="10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Alignment="1">
      <alignment vertical="center" wrapText="1"/>
    </xf>
    <xf numFmtId="0" fontId="40" fillId="12" borderId="0" xfId="0" applyFont="1" applyFill="1" applyAlignment="1" applyProtection="1">
      <alignment horizontal="justify" vertical="center" wrapText="1"/>
      <protection hidden="1"/>
    </xf>
    <xf numFmtId="0" fontId="40" fillId="12" borderId="12" xfId="0" applyFont="1" applyFill="1" applyBorder="1" applyAlignment="1" applyProtection="1">
      <alignment horizontal="left" vertical="center" wrapText="1"/>
      <protection hidden="1"/>
    </xf>
    <xf numFmtId="0" fontId="40" fillId="0" borderId="13" xfId="0" applyFont="1" applyBorder="1" applyAlignment="1" applyProtection="1">
      <alignment horizontal="left" vertical="center" wrapText="1"/>
      <protection hidden="1"/>
    </xf>
    <xf numFmtId="0" fontId="40" fillId="12" borderId="13" xfId="0" applyFont="1" applyFill="1" applyBorder="1" applyAlignment="1" applyProtection="1">
      <alignment horizontal="left" vertical="center" wrapText="1"/>
      <protection hidden="1"/>
    </xf>
    <xf numFmtId="0" fontId="40" fillId="0" borderId="11" xfId="0" applyFont="1" applyBorder="1" applyAlignment="1">
      <alignment vertical="center" wrapText="1"/>
    </xf>
    <xf numFmtId="0" fontId="40" fillId="12" borderId="1" xfId="0" applyFont="1" applyFill="1" applyBorder="1" applyAlignment="1" applyProtection="1">
      <alignment horizontal="justify" vertical="center" wrapText="1"/>
      <protection hidden="1"/>
    </xf>
    <xf numFmtId="0" fontId="40" fillId="0" borderId="10" xfId="0" applyFont="1" applyBorder="1" applyAlignment="1" applyProtection="1">
      <alignment horizontal="justify" vertical="center" wrapText="1"/>
      <protection hidden="1"/>
    </xf>
    <xf numFmtId="0" fontId="40" fillId="0" borderId="13" xfId="0" applyFont="1" applyBorder="1" applyAlignment="1">
      <alignment vertical="center" wrapText="1"/>
    </xf>
    <xf numFmtId="0" fontId="40" fillId="12" borderId="10" xfId="0" applyFont="1" applyFill="1" applyBorder="1" applyAlignment="1" applyProtection="1">
      <alignment horizontal="justify" vertical="center" wrapText="1"/>
      <protection hidden="1"/>
    </xf>
    <xf numFmtId="0" fontId="40" fillId="12" borderId="11" xfId="0" applyFont="1" applyFill="1" applyBorder="1" applyAlignment="1" applyProtection="1">
      <alignment horizontal="justify" vertical="center" wrapText="1"/>
      <protection hidden="1"/>
    </xf>
    <xf numFmtId="0" fontId="40" fillId="10" borderId="0" xfId="0" applyFont="1" applyFill="1" applyAlignment="1" applyProtection="1">
      <alignment horizontal="justify" vertical="center" wrapText="1"/>
      <protection hidden="1"/>
    </xf>
    <xf numFmtId="0" fontId="40" fillId="0" borderId="10" xfId="0" applyFont="1" applyFill="1" applyBorder="1" applyAlignment="1" applyProtection="1">
      <alignment horizontal="left" vertical="center" wrapText="1"/>
      <protection hidden="1"/>
    </xf>
    <xf numFmtId="0" fontId="40" fillId="0" borderId="10" xfId="0" applyFont="1" applyFill="1" applyBorder="1" applyAlignment="1" applyProtection="1">
      <alignment horizontal="justify" vertical="center" wrapText="1"/>
      <protection hidden="1"/>
    </xf>
    <xf numFmtId="0" fontId="40" fillId="0" borderId="12" xfId="0" applyFont="1" applyBorder="1" applyAlignment="1">
      <alignment vertical="center" wrapText="1"/>
    </xf>
    <xf numFmtId="0" fontId="40" fillId="12" borderId="13" xfId="0" applyFont="1" applyFill="1" applyBorder="1" applyAlignment="1" applyProtection="1">
      <alignment horizontal="justify" vertical="center" wrapText="1"/>
      <protection hidden="1"/>
    </xf>
    <xf numFmtId="0" fontId="40" fillId="0" borderId="14" xfId="0" applyFont="1" applyBorder="1" applyAlignment="1" applyProtection="1">
      <alignment horizontal="left" vertical="center" wrapText="1"/>
      <protection hidden="1"/>
    </xf>
    <xf numFmtId="0" fontId="40" fillId="12" borderId="15" xfId="0" applyFont="1" applyFill="1" applyBorder="1" applyAlignment="1" applyProtection="1">
      <alignment horizontal="left" vertical="center" wrapText="1"/>
      <protection hidden="1"/>
    </xf>
    <xf numFmtId="0" fontId="40" fillId="0" borderId="12" xfId="0" applyFont="1" applyBorder="1" applyAlignment="1" applyProtection="1">
      <alignment horizontal="left" vertical="center" wrapText="1"/>
      <protection hidden="1"/>
    </xf>
    <xf numFmtId="0" fontId="40" fillId="0" borderId="15" xfId="0" applyFont="1" applyBorder="1" applyAlignment="1" applyProtection="1">
      <alignment horizontal="left" vertical="center" wrapText="1"/>
      <protection hidden="1"/>
    </xf>
    <xf numFmtId="0" fontId="40" fillId="0" borderId="14" xfId="0" applyFont="1" applyBorder="1" applyAlignment="1" applyProtection="1">
      <alignment horizontal="justify" vertical="center" wrapText="1"/>
      <protection hidden="1"/>
    </xf>
    <xf numFmtId="0" fontId="40" fillId="0" borderId="12" xfId="0" applyFont="1" applyFill="1" applyBorder="1" applyAlignment="1" applyProtection="1">
      <alignment horizontal="justify" vertical="center" wrapText="1"/>
      <protection hidden="1"/>
    </xf>
    <xf numFmtId="0" fontId="40" fillId="0" borderId="14" xfId="0" applyFont="1" applyFill="1" applyBorder="1" applyAlignment="1" applyProtection="1">
      <alignment horizontal="justify" vertical="center" wrapText="1"/>
      <protection hidden="1"/>
    </xf>
    <xf numFmtId="0" fontId="40" fillId="0" borderId="0" xfId="0" applyFont="1" applyFill="1" applyBorder="1" applyAlignment="1" applyProtection="1">
      <alignment horizontal="justify" vertical="center" wrapText="1"/>
      <protection hidden="1"/>
    </xf>
    <xf numFmtId="0" fontId="0" fillId="6" borderId="1" xfId="0" applyFont="1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5" borderId="1" xfId="0" applyFont="1" applyFill="1" applyBorder="1" applyAlignment="1">
      <alignment vertical="center"/>
    </xf>
    <xf numFmtId="0" fontId="0" fillId="16" borderId="0" xfId="0" applyFont="1" applyFill="1" applyAlignment="1">
      <alignment vertical="center"/>
    </xf>
    <xf numFmtId="0" fontId="0" fillId="17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0" xfId="0" applyFill="1" applyAlignment="1">
      <alignment vertical="center" wrapText="1"/>
    </xf>
    <xf numFmtId="0" fontId="0" fillId="16" borderId="0" xfId="0" applyFont="1" applyFill="1" applyAlignment="1">
      <alignment vertical="center" wrapText="1"/>
    </xf>
    <xf numFmtId="0" fontId="0" fillId="18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17" borderId="0" xfId="0" applyFont="1" applyFill="1" applyAlignment="1">
      <alignment vertical="center" wrapText="1"/>
    </xf>
    <xf numFmtId="0" fontId="0" fillId="19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0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18" fillId="13" borderId="0" xfId="0" applyFont="1" applyFill="1" applyAlignment="1">
      <alignment vertical="center" wrapText="1"/>
    </xf>
    <xf numFmtId="0" fontId="0" fillId="21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40" fillId="22" borderId="1" xfId="0" applyFont="1" applyFill="1" applyBorder="1" applyAlignment="1" applyProtection="1">
      <alignment horizontal="left" vertical="center" wrapText="1"/>
      <protection hidden="1"/>
    </xf>
    <xf numFmtId="0" fontId="40" fillId="22" borderId="10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horizontal="justify" vertical="center"/>
    </xf>
    <xf numFmtId="2" fontId="0" fillId="0" borderId="1" xfId="0" applyNumberFormat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37" fillId="7" borderId="1" xfId="0" applyFont="1" applyFill="1" applyBorder="1" applyAlignment="1">
      <alignment horizontal="justify" vertical="center" wrapText="1"/>
    </xf>
    <xf numFmtId="0" fontId="37" fillId="7" borderId="1" xfId="0" applyFont="1" applyFill="1" applyBorder="1" applyAlignment="1">
      <alignment vertical="center"/>
    </xf>
    <xf numFmtId="0" fontId="22" fillId="0" borderId="1" xfId="0" applyFont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locked="0" hidden="1"/>
    </xf>
    <xf numFmtId="0" fontId="29" fillId="0" borderId="0" xfId="0" applyFont="1" applyFill="1" applyBorder="1" applyAlignment="1" applyProtection="1">
      <alignment horizontal="left" vertical="center" wrapText="1"/>
      <protection locked="0" hidden="1"/>
    </xf>
    <xf numFmtId="0" fontId="29" fillId="0" borderId="0" xfId="0" applyFont="1" applyFill="1" applyBorder="1" applyAlignment="1" applyProtection="1">
      <alignment horizontal="left" vertical="center"/>
      <protection locked="0"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1" fontId="31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3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42" fillId="23" borderId="79" xfId="0" applyFont="1" applyFill="1" applyBorder="1" applyAlignment="1">
      <alignment horizontal="left" vertical="center" wrapText="1"/>
    </xf>
    <xf numFmtId="0" fontId="42" fillId="23" borderId="80" xfId="0" applyFont="1" applyFill="1" applyBorder="1" applyAlignment="1">
      <alignment horizontal="left" vertical="center" wrapText="1"/>
    </xf>
    <xf numFmtId="0" fontId="42" fillId="23" borderId="81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6" fillId="6" borderId="82" xfId="0" applyFont="1" applyFill="1" applyBorder="1" applyAlignment="1">
      <alignment vertical="center"/>
    </xf>
    <xf numFmtId="0" fontId="16" fillId="6" borderId="83" xfId="0" applyFont="1" applyFill="1" applyBorder="1" applyAlignment="1">
      <alignment vertical="center"/>
    </xf>
    <xf numFmtId="0" fontId="0" fillId="24" borderId="10" xfId="0" applyFont="1" applyFill="1" applyBorder="1" applyAlignment="1">
      <alignment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16" fillId="6" borderId="84" xfId="0" applyFont="1" applyFill="1" applyBorder="1" applyAlignment="1">
      <alignment vertical="center"/>
    </xf>
    <xf numFmtId="0" fontId="16" fillId="6" borderId="85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0" fontId="0" fillId="8" borderId="18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 applyProtection="1">
      <alignment horizontal="left" vertical="center"/>
      <protection hidden="1"/>
    </xf>
    <xf numFmtId="2" fontId="40" fillId="8" borderId="2" xfId="0" applyNumberFormat="1" applyFont="1" applyFill="1" applyBorder="1" applyAlignment="1">
      <alignment horizontal="center" vertical="center"/>
    </xf>
    <xf numFmtId="2" fontId="40" fillId="8" borderId="1" xfId="0" applyNumberFormat="1" applyFont="1" applyFill="1" applyBorder="1" applyAlignment="1">
      <alignment horizontal="center" vertical="center"/>
    </xf>
    <xf numFmtId="2" fontId="40" fillId="2" borderId="2" xfId="0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2" fontId="40" fillId="0" borderId="0" xfId="0" applyNumberFormat="1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left" vertical="center"/>
    </xf>
    <xf numFmtId="164" fontId="43" fillId="0" borderId="0" xfId="0" applyNumberFormat="1" applyFont="1" applyFill="1" applyBorder="1" applyAlignment="1" applyProtection="1">
      <alignment horizontal="left" vertical="center"/>
      <protection hidden="1"/>
    </xf>
    <xf numFmtId="0" fontId="0" fillId="6" borderId="1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0" fillId="25" borderId="18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6" borderId="86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2" fontId="44" fillId="6" borderId="2" xfId="0" applyNumberFormat="1" applyFont="1" applyFill="1" applyBorder="1" applyAlignment="1">
      <alignment horizontal="center" vertical="center" wrapText="1"/>
    </xf>
    <xf numFmtId="2" fontId="44" fillId="6" borderId="1" xfId="0" applyNumberFormat="1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left" vertical="center"/>
    </xf>
    <xf numFmtId="2" fontId="40" fillId="25" borderId="12" xfId="0" applyNumberFormat="1" applyFont="1" applyFill="1" applyBorder="1" applyAlignment="1">
      <alignment horizontal="center" vertical="center"/>
    </xf>
    <xf numFmtId="2" fontId="40" fillId="25" borderId="1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8" borderId="14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0" fontId="19" fillId="26" borderId="20" xfId="0" applyFont="1" applyFill="1" applyBorder="1" applyAlignment="1">
      <alignment horizontal="center" vertical="center"/>
    </xf>
    <xf numFmtId="0" fontId="19" fillId="26" borderId="5" xfId="0" applyFont="1" applyFill="1" applyBorder="1" applyAlignment="1">
      <alignment horizontal="center" vertical="center"/>
    </xf>
    <xf numFmtId="0" fontId="22" fillId="3" borderId="2" xfId="0" applyFont="1" applyFill="1" applyBorder="1" applyAlignment="1" applyProtection="1">
      <alignment horizontal="center" vertical="center"/>
      <protection hidden="1"/>
    </xf>
    <xf numFmtId="0" fontId="22" fillId="2" borderId="2" xfId="0" applyFont="1" applyFill="1" applyBorder="1" applyAlignment="1" applyProtection="1">
      <alignment horizontal="center" vertical="center"/>
      <protection hidden="1"/>
    </xf>
    <xf numFmtId="0" fontId="45" fillId="6" borderId="2" xfId="0" applyFont="1" applyFill="1" applyBorder="1" applyAlignment="1" applyProtection="1">
      <alignment horizontal="center" vertical="center"/>
      <protection hidden="1"/>
    </xf>
    <xf numFmtId="0" fontId="0" fillId="0" borderId="18" xfId="0" applyFont="1" applyFill="1" applyBorder="1" applyAlignment="1" applyProtection="1">
      <alignment horizontal="center" vertical="center"/>
      <protection hidden="1"/>
    </xf>
    <xf numFmtId="0" fontId="19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5" fillId="6" borderId="12" xfId="0" applyFont="1" applyFill="1" applyBorder="1" applyAlignment="1" applyProtection="1">
      <alignment horizontal="center" vertical="center"/>
      <protection hidden="1"/>
    </xf>
    <xf numFmtId="9" fontId="0" fillId="0" borderId="10" xfId="0" applyNumberFormat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  <protection hidden="1"/>
    </xf>
    <xf numFmtId="0" fontId="21" fillId="4" borderId="18" xfId="0" applyFont="1" applyFill="1" applyBorder="1" applyAlignment="1">
      <alignment vertical="center"/>
    </xf>
    <xf numFmtId="0" fontId="0" fillId="24" borderId="87" xfId="0" applyFont="1" applyFill="1" applyBorder="1" applyAlignment="1">
      <alignment vertical="center"/>
    </xf>
    <xf numFmtId="0" fontId="23" fillId="0" borderId="5" xfId="0" applyFont="1" applyFill="1" applyBorder="1" applyAlignment="1" applyProtection="1">
      <alignment horizontal="left" vertical="center" wrapText="1"/>
      <protection locked="0" hidden="1"/>
    </xf>
    <xf numFmtId="0" fontId="23" fillId="0" borderId="5" xfId="0" applyFont="1" applyFill="1" applyBorder="1" applyAlignment="1" applyProtection="1">
      <alignment horizontal="center" vertical="center" wrapText="1"/>
      <protection locked="0" hidden="1"/>
    </xf>
    <xf numFmtId="0" fontId="24" fillId="0" borderId="5" xfId="0" applyFont="1" applyFill="1" applyBorder="1" applyAlignment="1" applyProtection="1">
      <alignment horizontal="center" vertical="center" wrapText="1"/>
      <protection locked="0" hidden="1"/>
    </xf>
    <xf numFmtId="0" fontId="29" fillId="0" borderId="5" xfId="0" applyFont="1" applyFill="1" applyBorder="1" applyAlignment="1" applyProtection="1">
      <alignment horizontal="center" vertical="center" wrapText="1"/>
      <protection locked="0" hidden="1"/>
    </xf>
    <xf numFmtId="0" fontId="30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>
      <alignment horizontal="center" vertical="center" wrapText="1"/>
      <protection hidden="1"/>
    </xf>
    <xf numFmtId="0" fontId="46" fillId="7" borderId="0" xfId="0" quotePrefix="1" applyFont="1" applyFill="1" applyBorder="1" applyAlignment="1" applyProtection="1">
      <alignment vertical="center"/>
      <protection hidden="1"/>
    </xf>
    <xf numFmtId="0" fontId="0" fillId="7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justify" vertical="center"/>
    </xf>
    <xf numFmtId="0" fontId="37" fillId="7" borderId="1" xfId="0" applyFont="1" applyFill="1" applyBorder="1" applyAlignment="1">
      <alignment horizontal="justify" vertical="center"/>
    </xf>
    <xf numFmtId="0" fontId="22" fillId="0" borderId="20" xfId="0" applyFont="1" applyBorder="1" applyAlignment="1" applyProtection="1">
      <alignment vertical="center"/>
      <protection locked="0"/>
    </xf>
    <xf numFmtId="0" fontId="40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right" vertical="center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40" fillId="20" borderId="0" xfId="0" applyFont="1" applyFill="1" applyAlignment="1">
      <alignment vertical="center"/>
    </xf>
    <xf numFmtId="2" fontId="40" fillId="0" borderId="1" xfId="0" applyNumberFormat="1" applyFont="1" applyBorder="1" applyAlignment="1">
      <alignment horizontal="left" vertical="center" wrapText="1"/>
    </xf>
    <xf numFmtId="0" fontId="44" fillId="7" borderId="1" xfId="0" applyFont="1" applyFill="1" applyBorder="1" applyAlignment="1" applyProtection="1">
      <alignment horizontal="left" vertical="center" wrapText="1"/>
      <protection hidden="1"/>
    </xf>
    <xf numFmtId="0" fontId="44" fillId="0" borderId="1" xfId="0" applyFont="1" applyBorder="1" applyAlignment="1" applyProtection="1">
      <alignment horizontal="left" vertical="center" wrapText="1"/>
      <protection hidden="1"/>
    </xf>
    <xf numFmtId="0" fontId="40" fillId="7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4" fillId="7" borderId="1" xfId="0" applyFont="1" applyFill="1" applyBorder="1" applyAlignment="1">
      <alignment horizontal="left" vertical="center" wrapText="1"/>
    </xf>
    <xf numFmtId="0" fontId="47" fillId="27" borderId="1" xfId="0" applyFont="1" applyFill="1" applyBorder="1" applyAlignment="1" applyProtection="1">
      <alignment horizontal="center" vertical="center" wrapText="1"/>
      <protection hidden="1"/>
    </xf>
    <xf numFmtId="0" fontId="19" fillId="27" borderId="0" xfId="0" applyFont="1" applyFill="1" applyAlignment="1">
      <alignment horizontal="center" vertical="center" wrapText="1"/>
    </xf>
    <xf numFmtId="0" fontId="48" fillId="27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0" fontId="40" fillId="0" borderId="1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left" wrapText="1"/>
    </xf>
    <xf numFmtId="165" fontId="19" fillId="0" borderId="10" xfId="0" applyNumberFormat="1" applyFont="1" applyBorder="1" applyAlignment="1">
      <alignment horizontal="center" vertical="center"/>
    </xf>
    <xf numFmtId="0" fontId="49" fillId="0" borderId="11" xfId="0" applyFont="1" applyFill="1" applyBorder="1" applyAlignment="1" applyProtection="1">
      <alignment horizontal="left" vertical="center" wrapText="1"/>
      <protection locked="0" hidden="1"/>
    </xf>
    <xf numFmtId="0" fontId="50" fillId="0" borderId="11" xfId="0" applyFont="1" applyFill="1" applyBorder="1" applyAlignment="1" applyProtection="1">
      <alignment horizontal="center" vertical="center" wrapText="1"/>
      <protection locked="0" hidden="1"/>
    </xf>
    <xf numFmtId="0" fontId="50" fillId="0" borderId="11" xfId="0" applyFont="1" applyFill="1" applyBorder="1" applyAlignment="1" applyProtection="1">
      <alignment horizontal="left" vertical="center" wrapText="1"/>
      <protection locked="0" hidden="1"/>
    </xf>
    <xf numFmtId="0" fontId="49" fillId="0" borderId="11" xfId="0" applyFont="1" applyFill="1" applyBorder="1" applyAlignment="1" applyProtection="1">
      <alignment horizontal="center" vertical="center" wrapText="1"/>
      <protection locked="0" hidden="1"/>
    </xf>
    <xf numFmtId="0" fontId="5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49" fillId="0" borderId="1" xfId="0" applyFont="1" applyFill="1" applyBorder="1" applyAlignment="1" applyProtection="1">
      <alignment horizontal="center" vertical="center" wrapText="1"/>
      <protection locked="0" hidden="1"/>
    </xf>
    <xf numFmtId="0" fontId="52" fillId="7" borderId="11" xfId="0" applyFont="1" applyFill="1" applyBorder="1" applyAlignment="1" applyProtection="1">
      <alignment horizontal="center" vertical="center" wrapText="1"/>
      <protection hidden="1"/>
    </xf>
    <xf numFmtId="0" fontId="52" fillId="0" borderId="11" xfId="0" applyFont="1" applyFill="1" applyBorder="1" applyAlignment="1" applyProtection="1">
      <alignment horizontal="left" vertical="center" wrapText="1"/>
      <protection locked="0" hidden="1"/>
    </xf>
    <xf numFmtId="0" fontId="49" fillId="0" borderId="11" xfId="0" applyFont="1" applyFill="1" applyBorder="1" applyAlignment="1" applyProtection="1">
      <alignment horizontal="center" vertical="center"/>
      <protection locked="0" hidden="1"/>
    </xf>
    <xf numFmtId="166" fontId="49" fillId="28" borderId="11" xfId="0" applyNumberFormat="1" applyFont="1" applyFill="1" applyBorder="1" applyAlignment="1" applyProtection="1">
      <alignment horizontal="center" vertical="center" wrapText="1"/>
      <protection hidden="1"/>
    </xf>
    <xf numFmtId="1" fontId="53" fillId="7" borderId="11" xfId="0" applyNumberFormat="1" applyFont="1" applyFill="1" applyBorder="1" applyAlignment="1" applyProtection="1">
      <alignment horizontal="center" vertical="center" wrapText="1"/>
      <protection hidden="1"/>
    </xf>
    <xf numFmtId="1" fontId="54" fillId="29" borderId="11" xfId="0" applyNumberFormat="1" applyFont="1" applyFill="1" applyBorder="1" applyAlignment="1" applyProtection="1">
      <alignment horizontal="center" vertical="center" wrapText="1"/>
      <protection hidden="1"/>
    </xf>
    <xf numFmtId="0" fontId="52" fillId="7" borderId="19" xfId="0" applyFont="1" applyFill="1" applyBorder="1" applyAlignment="1" applyProtection="1">
      <alignment horizontal="center" vertical="center" wrapText="1"/>
      <protection hidden="1"/>
    </xf>
    <xf numFmtId="0" fontId="52" fillId="9" borderId="11" xfId="0" applyFont="1" applyFill="1" applyBorder="1" applyAlignment="1" applyProtection="1">
      <alignment horizontal="center" vertical="center" wrapText="1"/>
      <protection hidden="1"/>
    </xf>
    <xf numFmtId="1" fontId="55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49" fillId="0" borderId="1" xfId="0" applyFont="1" applyFill="1" applyBorder="1" applyAlignment="1" applyProtection="1">
      <alignment horizontal="center" vertical="center"/>
      <protection locked="0" hidden="1"/>
    </xf>
    <xf numFmtId="0" fontId="49" fillId="30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48" fillId="28" borderId="3" xfId="0" applyFont="1" applyFill="1" applyBorder="1" applyAlignment="1" applyProtection="1">
      <alignment horizontal="center" vertical="center" wrapText="1"/>
      <protection locked="0" hidden="1"/>
    </xf>
    <xf numFmtId="0" fontId="48" fillId="28" borderId="1" xfId="0" applyFont="1" applyFill="1" applyBorder="1" applyAlignment="1" applyProtection="1">
      <alignment horizontal="center" vertical="center" wrapText="1"/>
      <protection locked="0" hidden="1"/>
    </xf>
    <xf numFmtId="0" fontId="48" fillId="28" borderId="18" xfId="0" applyFont="1" applyFill="1" applyBorder="1" applyAlignment="1" applyProtection="1">
      <alignment horizontal="center" vertical="center" wrapText="1"/>
      <protection locked="0" hidden="1"/>
    </xf>
    <xf numFmtId="0" fontId="48" fillId="9" borderId="21" xfId="0" applyFont="1" applyFill="1" applyBorder="1" applyAlignment="1" applyProtection="1">
      <alignment horizontal="center" vertical="center" wrapText="1"/>
      <protection locked="0" hidden="1"/>
    </xf>
    <xf numFmtId="0" fontId="48" fillId="12" borderId="21" xfId="0" applyFont="1" applyFill="1" applyBorder="1" applyAlignment="1" applyProtection="1">
      <alignment horizontal="center" vertical="center" wrapText="1"/>
      <protection locked="0" hidden="1"/>
    </xf>
    <xf numFmtId="0" fontId="48" fillId="12" borderId="21" xfId="0" applyFont="1" applyFill="1" applyBorder="1" applyAlignment="1" applyProtection="1">
      <alignment horizontal="center" vertical="center"/>
      <protection locked="0" hidden="1"/>
    </xf>
    <xf numFmtId="0" fontId="48" fillId="28" borderId="22" xfId="0" applyFont="1" applyFill="1" applyBorder="1" applyAlignment="1" applyProtection="1">
      <alignment horizontal="center" vertical="center" wrapText="1"/>
      <protection locked="0" hidden="1"/>
    </xf>
    <xf numFmtId="9" fontId="48" fillId="28" borderId="6" xfId="0" applyNumberFormat="1" applyFont="1" applyFill="1" applyBorder="1" applyAlignment="1" applyProtection="1">
      <alignment horizontal="center" vertical="center" wrapText="1"/>
      <protection locked="0" hidden="1"/>
    </xf>
    <xf numFmtId="9" fontId="48" fillId="28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48" fillId="28" borderId="24" xfId="0" applyFont="1" applyFill="1" applyBorder="1" applyAlignment="1" applyProtection="1">
      <alignment horizontal="center" vertical="center" wrapText="1"/>
      <protection locked="0" hidden="1"/>
    </xf>
    <xf numFmtId="9" fontId="48" fillId="9" borderId="21" xfId="0" applyNumberFormat="1" applyFont="1" applyFill="1" applyBorder="1" applyAlignment="1" applyProtection="1">
      <alignment horizontal="center" vertical="center" wrapText="1"/>
      <protection locked="0" hidden="1"/>
    </xf>
    <xf numFmtId="9" fontId="48" fillId="9" borderId="25" xfId="0" applyNumberFormat="1" applyFont="1" applyFill="1" applyBorder="1" applyAlignment="1" applyProtection="1">
      <alignment horizontal="center" vertical="center" wrapText="1"/>
      <protection locked="0" hidden="1"/>
    </xf>
    <xf numFmtId="9" fontId="56" fillId="9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48" fillId="9" borderId="25" xfId="0" applyFont="1" applyFill="1" applyBorder="1" applyAlignment="1" applyProtection="1">
      <alignment horizontal="center" vertical="center" wrapText="1"/>
      <protection locked="0" hidden="1"/>
    </xf>
    <xf numFmtId="0" fontId="57" fillId="9" borderId="21" xfId="0" applyFont="1" applyFill="1" applyBorder="1" applyAlignment="1" applyProtection="1">
      <alignment horizontal="center" vertical="center" wrapText="1"/>
      <protection locked="0" hidden="1"/>
    </xf>
    <xf numFmtId="0" fontId="0" fillId="6" borderId="1" xfId="0" applyFill="1" applyBorder="1" applyAlignment="1">
      <alignment horizontal="left" vertical="center"/>
    </xf>
    <xf numFmtId="0" fontId="0" fillId="25" borderId="1" xfId="0" applyFill="1" applyBorder="1" applyAlignment="1">
      <alignment horizontal="left" vertical="center"/>
    </xf>
    <xf numFmtId="0" fontId="40" fillId="16" borderId="0" xfId="0" applyFont="1" applyFill="1" applyAlignment="1">
      <alignment vertical="center"/>
    </xf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 wrapText="1"/>
    </xf>
    <xf numFmtId="0" fontId="40" fillId="13" borderId="0" xfId="0" applyFont="1" applyFill="1" applyAlignment="1">
      <alignment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 applyProtection="1">
      <alignment horizontal="justify" vertical="center" wrapText="1"/>
      <protection hidden="1"/>
    </xf>
    <xf numFmtId="0" fontId="0" fillId="2" borderId="18" xfId="0" applyFont="1" applyFill="1" applyBorder="1" applyAlignment="1">
      <alignment horizontal="center" vertical="center" wrapText="1"/>
    </xf>
    <xf numFmtId="0" fontId="0" fillId="31" borderId="1" xfId="0" applyFill="1" applyBorder="1" applyAlignment="1">
      <alignment vertical="center" wrapText="1"/>
    </xf>
    <xf numFmtId="0" fontId="0" fillId="31" borderId="1" xfId="0" applyFill="1" applyBorder="1" applyAlignment="1">
      <alignment horizontal="justify" vertical="center"/>
    </xf>
    <xf numFmtId="0" fontId="19" fillId="31" borderId="1" xfId="0" applyFont="1" applyFill="1" applyBorder="1" applyAlignment="1">
      <alignment horizontal="center" vertical="center" wrapText="1"/>
    </xf>
    <xf numFmtId="0" fontId="0" fillId="29" borderId="1" xfId="0" applyFill="1" applyBorder="1" applyAlignment="1">
      <alignment horizontal="justify" vertical="center"/>
    </xf>
    <xf numFmtId="0" fontId="48" fillId="31" borderId="1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center" vertical="center"/>
    </xf>
    <xf numFmtId="0" fontId="0" fillId="0" borderId="0" xfId="0" applyFont="1"/>
    <xf numFmtId="0" fontId="0" fillId="20" borderId="0" xfId="0" applyFont="1" applyFill="1" applyAlignment="1">
      <alignment vertical="center"/>
    </xf>
    <xf numFmtId="0" fontId="0" fillId="0" borderId="1" xfId="0" applyFont="1" applyBorder="1" applyAlignment="1" applyProtection="1">
      <alignment horizontal="left" vertical="center" wrapText="1"/>
      <protection hidden="1"/>
    </xf>
    <xf numFmtId="0" fontId="0" fillId="12" borderId="1" xfId="0" applyFont="1" applyFill="1" applyBorder="1" applyAlignment="1" applyProtection="1">
      <alignment horizontal="left" vertical="center" wrapText="1"/>
      <protection hidden="1"/>
    </xf>
    <xf numFmtId="0" fontId="0" fillId="0" borderId="10" xfId="0" applyFont="1" applyBorder="1" applyAlignment="1" applyProtection="1">
      <alignment horizontal="left" vertical="center" wrapText="1"/>
      <protection hidden="1"/>
    </xf>
    <xf numFmtId="0" fontId="0" fillId="0" borderId="13" xfId="0" applyFont="1" applyBorder="1" applyAlignment="1" applyProtection="1">
      <alignment horizontal="left" vertical="center" wrapText="1"/>
      <protection hidden="1"/>
    </xf>
    <xf numFmtId="0" fontId="0" fillId="0" borderId="11" xfId="0" applyFont="1" applyBorder="1" applyAlignment="1" applyProtection="1">
      <alignment horizontal="left" vertical="center" wrapText="1"/>
      <protection hidden="1"/>
    </xf>
    <xf numFmtId="0" fontId="0" fillId="12" borderId="10" xfId="0" applyFont="1" applyFill="1" applyBorder="1" applyAlignment="1" applyProtection="1">
      <alignment horizontal="left" vertical="center" wrapText="1"/>
      <protection hidden="1"/>
    </xf>
    <xf numFmtId="0" fontId="0" fillId="12" borderId="13" xfId="0" applyFont="1" applyFill="1" applyBorder="1" applyAlignment="1" applyProtection="1">
      <alignment horizontal="left" vertical="center" wrapText="1"/>
      <protection hidden="1"/>
    </xf>
    <xf numFmtId="0" fontId="0" fillId="12" borderId="11" xfId="0" applyFont="1" applyFill="1" applyBorder="1" applyAlignment="1" applyProtection="1">
      <alignment horizontal="left" vertical="center" wrapText="1"/>
      <protection hidden="1"/>
    </xf>
    <xf numFmtId="0" fontId="0" fillId="12" borderId="1" xfId="0" applyFont="1" applyFill="1" applyBorder="1" applyAlignment="1" applyProtection="1">
      <alignment horizontal="justify" vertical="center" wrapText="1"/>
      <protection hidden="1"/>
    </xf>
    <xf numFmtId="0" fontId="0" fillId="0" borderId="10" xfId="0" applyFont="1" applyBorder="1" applyAlignment="1" applyProtection="1">
      <alignment horizontal="justify" vertical="center" wrapText="1"/>
      <protection hidden="1"/>
    </xf>
    <xf numFmtId="0" fontId="0" fillId="0" borderId="1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12" borderId="10" xfId="0" applyFont="1" applyFill="1" applyBorder="1" applyAlignment="1" applyProtection="1">
      <alignment horizontal="justify" vertical="center" wrapText="1"/>
      <protection hidden="1"/>
    </xf>
    <xf numFmtId="0" fontId="0" fillId="12" borderId="11" xfId="0" applyFont="1" applyFill="1" applyBorder="1" applyAlignment="1" applyProtection="1">
      <alignment horizontal="justify" vertical="center" wrapText="1"/>
      <protection hidden="1"/>
    </xf>
    <xf numFmtId="0" fontId="0" fillId="10" borderId="0" xfId="0" applyFont="1" applyFill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left" vertical="center" wrapText="1"/>
      <protection hidden="1"/>
    </xf>
    <xf numFmtId="0" fontId="0" fillId="12" borderId="13" xfId="0" applyFont="1" applyFill="1" applyBorder="1" applyAlignment="1" applyProtection="1">
      <alignment horizontal="justify" vertical="center" wrapText="1"/>
      <protection hidden="1"/>
    </xf>
    <xf numFmtId="0" fontId="0" fillId="0" borderId="12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4" xfId="0" applyFont="1" applyBorder="1" applyAlignment="1" applyProtection="1">
      <alignment horizontal="left" vertical="center" wrapText="1"/>
      <protection hidden="1"/>
    </xf>
    <xf numFmtId="0" fontId="0" fillId="0" borderId="10" xfId="0" applyFont="1" applyFill="1" applyBorder="1" applyAlignment="1" applyProtection="1">
      <alignment horizontal="left" vertical="center" wrapText="1"/>
      <protection hidden="1"/>
    </xf>
    <xf numFmtId="0" fontId="0" fillId="12" borderId="12" xfId="0" applyFont="1" applyFill="1" applyBorder="1" applyAlignment="1" applyProtection="1">
      <alignment horizontal="left" vertical="center" wrapText="1"/>
      <protection hidden="1"/>
    </xf>
    <xf numFmtId="0" fontId="0" fillId="12" borderId="0" xfId="0" applyFont="1" applyFill="1" applyAlignment="1" applyProtection="1">
      <alignment horizontal="justify" vertical="center" wrapText="1"/>
      <protection hidden="1"/>
    </xf>
    <xf numFmtId="0" fontId="0" fillId="0" borderId="12" xfId="0" applyFont="1" applyBorder="1" applyAlignment="1" applyProtection="1">
      <alignment horizontal="left" vertical="center" wrapText="1"/>
      <protection hidden="1"/>
    </xf>
    <xf numFmtId="0" fontId="0" fillId="0" borderId="15" xfId="0" applyFont="1" applyBorder="1" applyAlignment="1" applyProtection="1">
      <alignment horizontal="left" vertical="center" wrapText="1"/>
      <protection hidden="1"/>
    </xf>
    <xf numFmtId="0" fontId="0" fillId="0" borderId="11" xfId="0" applyFont="1" applyBorder="1" applyAlignment="1">
      <alignment horizontal="justify" vertical="center" wrapText="1"/>
    </xf>
    <xf numFmtId="0" fontId="0" fillId="0" borderId="14" xfId="0" applyFont="1" applyBorder="1" applyAlignment="1" applyProtection="1">
      <alignment horizontal="justify" vertical="center" wrapText="1"/>
      <protection hidden="1"/>
    </xf>
    <xf numFmtId="0" fontId="0" fillId="12" borderId="15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Alignment="1">
      <alignment vertical="center"/>
    </xf>
    <xf numFmtId="0" fontId="0" fillId="0" borderId="10" xfId="0" applyFont="1" applyFill="1" applyBorder="1" applyAlignment="1" applyProtection="1">
      <alignment horizontal="justify" vertical="center" wrapText="1"/>
      <protection hidden="1"/>
    </xf>
    <xf numFmtId="0" fontId="0" fillId="0" borderId="12" xfId="0" applyFont="1" applyFill="1" applyBorder="1" applyAlignment="1" applyProtection="1">
      <alignment horizontal="justify" vertical="center" wrapText="1"/>
      <protection hidden="1"/>
    </xf>
    <xf numFmtId="0" fontId="0" fillId="0" borderId="11" xfId="0" applyFont="1" applyFill="1" applyBorder="1" applyAlignment="1" applyProtection="1">
      <alignment horizontal="justify" vertical="center" wrapText="1"/>
      <protection hidden="1"/>
    </xf>
    <xf numFmtId="0" fontId="0" fillId="0" borderId="14" xfId="0" applyFont="1" applyFill="1" applyBorder="1" applyAlignment="1" applyProtection="1">
      <alignment horizontal="justify" vertical="center" wrapText="1"/>
      <protection hidden="1"/>
    </xf>
    <xf numFmtId="0" fontId="0" fillId="0" borderId="1" xfId="0" applyFont="1" applyFill="1" applyBorder="1" applyAlignment="1" applyProtection="1">
      <alignment horizontal="justify" vertical="center" wrapText="1"/>
      <protection hidden="1"/>
    </xf>
    <xf numFmtId="0" fontId="48" fillId="28" borderId="26" xfId="0" applyFont="1" applyFill="1" applyBorder="1" applyAlignment="1" applyProtection="1">
      <alignment horizontal="center" vertical="center" wrapText="1"/>
      <protection hidden="1"/>
    </xf>
    <xf numFmtId="0" fontId="48" fillId="28" borderId="27" xfId="0" applyFont="1" applyFill="1" applyBorder="1" applyAlignment="1" applyProtection="1">
      <alignment horizontal="center" vertical="center" wrapText="1"/>
      <protection hidden="1"/>
    </xf>
    <xf numFmtId="2" fontId="48" fillId="28" borderId="28" xfId="0" applyNumberFormat="1" applyFont="1" applyFill="1" applyBorder="1" applyAlignment="1" applyProtection="1">
      <alignment horizontal="center" vertical="center" wrapText="1"/>
      <protection hidden="1"/>
    </xf>
    <xf numFmtId="2" fontId="48" fillId="9" borderId="28" xfId="0" applyNumberFormat="1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>
      <alignment horizontal="left" vertical="center"/>
    </xf>
    <xf numFmtId="0" fontId="56" fillId="9" borderId="26" xfId="0" applyFont="1" applyFill="1" applyBorder="1" applyAlignment="1" applyProtection="1">
      <alignment horizontal="center" vertical="center" wrapText="1"/>
      <protection hidden="1"/>
    </xf>
    <xf numFmtId="0" fontId="56" fillId="9" borderId="27" xfId="0" applyFont="1" applyFill="1" applyBorder="1" applyAlignment="1" applyProtection="1">
      <alignment horizontal="center" vertical="center" wrapText="1"/>
      <protection hidden="1"/>
    </xf>
    <xf numFmtId="0" fontId="58" fillId="0" borderId="0" xfId="0" applyFont="1" applyFill="1" applyBorder="1" applyAlignment="1" applyProtection="1">
      <alignment vertical="center"/>
      <protection hidden="1"/>
    </xf>
    <xf numFmtId="0" fontId="40" fillId="13" borderId="0" xfId="0" applyFont="1" applyFill="1" applyAlignment="1">
      <alignment horizontal="left" vertical="center" wrapText="1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17" borderId="0" xfId="0" applyFont="1" applyFill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0" fillId="7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22" borderId="0" xfId="0" applyFont="1" applyFill="1" applyAlignment="1">
      <alignment vertical="center" wrapText="1"/>
    </xf>
    <xf numFmtId="0" fontId="22" fillId="0" borderId="29" xfId="0" applyFont="1" applyBorder="1" applyAlignment="1" applyProtection="1">
      <alignment horizontal="center" vertical="center"/>
      <protection locked="0"/>
    </xf>
    <xf numFmtId="0" fontId="59" fillId="0" borderId="28" xfId="0" applyFont="1" applyFill="1" applyBorder="1" applyAlignment="1" applyProtection="1">
      <alignment vertical="center"/>
      <protection hidden="1"/>
    </xf>
    <xf numFmtId="0" fontId="60" fillId="7" borderId="11" xfId="0" applyFont="1" applyFill="1" applyBorder="1" applyAlignment="1" applyProtection="1">
      <alignment horizontal="center" vertical="center" wrapText="1"/>
      <protection hidden="1"/>
    </xf>
    <xf numFmtId="0" fontId="59" fillId="0" borderId="30" xfId="0" applyFont="1" applyFill="1" applyBorder="1" applyAlignment="1" applyProtection="1">
      <alignment vertical="center"/>
      <protection hidden="1"/>
    </xf>
    <xf numFmtId="0" fontId="49" fillId="0" borderId="14" xfId="0" applyFont="1" applyFill="1" applyBorder="1" applyAlignment="1" applyProtection="1">
      <alignment horizontal="left" vertical="center" wrapText="1"/>
      <protection locked="0" hidden="1"/>
    </xf>
    <xf numFmtId="0" fontId="50" fillId="0" borderId="13" xfId="0" applyFont="1" applyFill="1" applyBorder="1" applyAlignment="1" applyProtection="1">
      <alignment horizontal="center" vertical="center" wrapText="1"/>
      <protection locked="0"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29" xfId="0" applyFont="1" applyBorder="1" applyAlignment="1" applyProtection="1">
      <alignment vertical="center"/>
      <protection locked="0"/>
    </xf>
    <xf numFmtId="0" fontId="60" fillId="7" borderId="31" xfId="0" applyFont="1" applyFill="1" applyBorder="1" applyAlignment="1" applyProtection="1">
      <alignment horizontal="center" vertical="center" wrapText="1"/>
      <protection hidden="1"/>
    </xf>
    <xf numFmtId="9" fontId="61" fillId="5" borderId="32" xfId="2" applyNumberFormat="1" applyFont="1" applyFill="1" applyBorder="1" applyAlignment="1" applyProtection="1">
      <alignment horizontal="center" vertical="center" wrapText="1"/>
      <protection hidden="1"/>
    </xf>
    <xf numFmtId="0" fontId="62" fillId="7" borderId="33" xfId="0" applyFont="1" applyFill="1" applyBorder="1" applyAlignment="1" applyProtection="1">
      <alignment horizontal="center" vertical="center" wrapText="1"/>
      <protection hidden="1"/>
    </xf>
    <xf numFmtId="0" fontId="60" fillId="7" borderId="34" xfId="0" applyFont="1" applyFill="1" applyBorder="1" applyAlignment="1" applyProtection="1">
      <alignment horizontal="center" vertical="center" wrapText="1"/>
      <protection hidden="1"/>
    </xf>
    <xf numFmtId="2" fontId="48" fillId="28" borderId="30" xfId="0" applyNumberFormat="1" applyFont="1" applyFill="1" applyBorder="1" applyAlignment="1" applyProtection="1">
      <alignment horizontal="center" vertical="center" wrapText="1"/>
      <protection hidden="1"/>
    </xf>
    <xf numFmtId="2" fontId="48" fillId="9" borderId="30" xfId="0" applyNumberFormat="1" applyFont="1" applyFill="1" applyBorder="1" applyAlignment="1" applyProtection="1">
      <alignment horizontal="center" vertical="center"/>
      <protection hidden="1"/>
    </xf>
    <xf numFmtId="2" fontId="63" fillId="5" borderId="32" xfId="2" applyNumberFormat="1" applyFont="1" applyFill="1" applyBorder="1" applyAlignment="1" applyProtection="1">
      <alignment horizontal="center" vertical="center" wrapText="1"/>
      <protection hidden="1"/>
    </xf>
    <xf numFmtId="0" fontId="59" fillId="0" borderId="0" xfId="0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Border="1" applyAlignment="1" applyProtection="1">
      <alignment horizontal="center" vertical="center"/>
      <protection hidden="1"/>
    </xf>
    <xf numFmtId="0" fontId="48" fillId="32" borderId="31" xfId="0" applyFont="1" applyFill="1" applyBorder="1" applyAlignment="1" applyProtection="1">
      <alignment horizontal="center" vertical="center"/>
      <protection hidden="1"/>
    </xf>
    <xf numFmtId="0" fontId="48" fillId="32" borderId="34" xfId="0" applyFont="1" applyFill="1" applyBorder="1" applyAlignment="1" applyProtection="1">
      <alignment horizontal="center" vertical="center"/>
      <protection hidden="1"/>
    </xf>
    <xf numFmtId="0" fontId="27" fillId="7" borderId="35" xfId="0" applyFont="1" applyFill="1" applyBorder="1" applyAlignment="1" applyProtection="1">
      <alignment horizontal="center" vertical="center"/>
      <protection hidden="1"/>
    </xf>
    <xf numFmtId="0" fontId="22" fillId="0" borderId="36" xfId="0" applyFont="1" applyFill="1" applyBorder="1" applyAlignment="1" applyProtection="1">
      <alignment horizontal="center" vertical="center"/>
      <protection hidden="1"/>
    </xf>
    <xf numFmtId="0" fontId="27" fillId="7" borderId="37" xfId="0" applyFont="1" applyFill="1" applyBorder="1" applyAlignment="1" applyProtection="1">
      <alignment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59" fillId="0" borderId="36" xfId="0" applyFont="1" applyFill="1" applyBorder="1" applyAlignment="1" applyProtection="1">
      <alignment horizontal="center" vertical="center"/>
      <protection hidden="1"/>
    </xf>
    <xf numFmtId="0" fontId="22" fillId="0" borderId="38" xfId="0" applyFont="1" applyFill="1" applyBorder="1" applyAlignment="1" applyProtection="1">
      <alignment horizontal="center" vertical="center"/>
      <protection hidden="1"/>
    </xf>
    <xf numFmtId="0" fontId="63" fillId="33" borderId="32" xfId="2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26" fillId="33" borderId="28" xfId="0" applyNumberFormat="1" applyFont="1" applyFill="1" applyBorder="1" applyAlignment="1" applyProtection="1">
      <alignment horizontal="center" vertical="center"/>
      <protection hidden="1"/>
    </xf>
    <xf numFmtId="2" fontId="26" fillId="33" borderId="30" xfId="0" applyNumberFormat="1" applyFont="1" applyFill="1" applyBorder="1" applyAlignment="1" applyProtection="1">
      <alignment horizontal="center" vertical="center"/>
      <protection hidden="1"/>
    </xf>
    <xf numFmtId="2" fontId="48" fillId="30" borderId="2" xfId="0" applyNumberFormat="1" applyFont="1" applyFill="1" applyBorder="1" applyAlignment="1" applyProtection="1">
      <alignment horizontal="center" vertical="center"/>
      <protection hidden="1"/>
    </xf>
    <xf numFmtId="2" fontId="48" fillId="30" borderId="30" xfId="0" applyNumberFormat="1" applyFont="1" applyFill="1" applyBorder="1" applyAlignment="1" applyProtection="1">
      <alignment horizontal="center" vertical="center"/>
      <protection hidden="1"/>
    </xf>
    <xf numFmtId="2" fontId="63" fillId="29" borderId="28" xfId="0" applyNumberFormat="1" applyFont="1" applyFill="1" applyBorder="1" applyAlignment="1" applyProtection="1">
      <alignment horizontal="center" vertical="center"/>
      <protection hidden="1"/>
    </xf>
    <xf numFmtId="2" fontId="63" fillId="29" borderId="39" xfId="0" applyNumberFormat="1" applyFont="1" applyFill="1" applyBorder="1" applyAlignment="1" applyProtection="1">
      <alignment horizontal="center" vertical="center"/>
      <protection hidden="1"/>
    </xf>
    <xf numFmtId="0" fontId="63" fillId="9" borderId="40" xfId="0" applyFont="1" applyFill="1" applyBorder="1" applyAlignment="1" applyProtection="1">
      <alignment horizontal="center" vertical="center" wrapText="1"/>
      <protection hidden="1"/>
    </xf>
    <xf numFmtId="0" fontId="63" fillId="28" borderId="40" xfId="0" applyFont="1" applyFill="1" applyBorder="1" applyAlignment="1" applyProtection="1">
      <alignment horizontal="center" vertical="center" wrapText="1"/>
      <protection hidden="1"/>
    </xf>
    <xf numFmtId="10" fontId="63" fillId="0" borderId="40" xfId="2" applyNumberFormat="1" applyFont="1" applyFill="1" applyBorder="1" applyAlignment="1" applyProtection="1">
      <alignment horizontal="center" vertical="center"/>
      <protection hidden="1"/>
    </xf>
    <xf numFmtId="10" fontId="63" fillId="0" borderId="41" xfId="2" applyNumberFormat="1" applyFont="1" applyFill="1" applyBorder="1" applyAlignment="1" applyProtection="1">
      <alignment horizontal="center" vertical="center"/>
      <protection hidden="1"/>
    </xf>
    <xf numFmtId="10" fontId="64" fillId="0" borderId="38" xfId="2" applyNumberFormat="1" applyFont="1" applyFill="1" applyBorder="1" applyAlignment="1" applyProtection="1">
      <alignment horizontal="center" vertical="center"/>
      <protection hidden="1"/>
    </xf>
    <xf numFmtId="2" fontId="64" fillId="5" borderId="42" xfId="2" applyNumberFormat="1" applyFont="1" applyFill="1" applyBorder="1" applyAlignment="1" applyProtection="1">
      <alignment horizontal="center" vertical="center" wrapText="1"/>
      <protection hidden="1"/>
    </xf>
    <xf numFmtId="0" fontId="61" fillId="32" borderId="0" xfId="0" applyFont="1" applyFill="1" applyBorder="1" applyAlignment="1" applyProtection="1">
      <alignment horizontal="center" vertical="center"/>
      <protection hidden="1"/>
    </xf>
    <xf numFmtId="164" fontId="48" fillId="7" borderId="2" xfId="0" applyNumberFormat="1" applyFont="1" applyFill="1" applyBorder="1" applyAlignment="1" applyProtection="1">
      <alignment horizontal="center" vertical="center" wrapText="1"/>
      <protection hidden="1"/>
    </xf>
    <xf numFmtId="164" fontId="48" fillId="7" borderId="34" xfId="0" applyNumberFormat="1" applyFont="1" applyFill="1" applyBorder="1" applyAlignment="1" applyProtection="1">
      <alignment horizontal="center" vertical="center" wrapText="1"/>
      <protection hidden="1"/>
    </xf>
    <xf numFmtId="164" fontId="63" fillId="7" borderId="33" xfId="0" applyNumberFormat="1" applyFont="1" applyFill="1" applyBorder="1" applyAlignment="1" applyProtection="1">
      <alignment horizontal="center" vertical="center" wrapText="1"/>
      <protection hidden="1"/>
    </xf>
    <xf numFmtId="0" fontId="63" fillId="32" borderId="33" xfId="0" applyFont="1" applyFill="1" applyBorder="1" applyAlignment="1" applyProtection="1">
      <alignment horizontal="center" vertical="center" wrapText="1"/>
      <protection hidden="1"/>
    </xf>
    <xf numFmtId="0" fontId="65" fillId="7" borderId="0" xfId="0" applyFont="1" applyFill="1" applyBorder="1" applyAlignment="1" applyProtection="1">
      <alignment vertical="center"/>
      <protection hidden="1"/>
    </xf>
    <xf numFmtId="0" fontId="62" fillId="7" borderId="35" xfId="0" applyFont="1" applyFill="1" applyBorder="1" applyAlignment="1" applyProtection="1">
      <alignment horizontal="center" vertical="center" wrapText="1"/>
      <protection hidden="1"/>
    </xf>
    <xf numFmtId="0" fontId="26" fillId="7" borderId="0" xfId="0" quotePrefix="1" applyFont="1" applyFill="1" applyBorder="1" applyAlignment="1" applyProtection="1">
      <alignment vertical="center"/>
      <protection hidden="1"/>
    </xf>
    <xf numFmtId="0" fontId="61" fillId="35" borderId="76" xfId="0" applyFont="1" applyFill="1" applyBorder="1" applyAlignment="1" applyProtection="1">
      <alignment horizontal="center" vertical="center" wrapText="1"/>
      <protection hidden="1"/>
    </xf>
    <xf numFmtId="0" fontId="61" fillId="35" borderId="5" xfId="0" applyFont="1" applyFill="1" applyBorder="1" applyAlignment="1" applyProtection="1">
      <alignment horizontal="center" vertical="center" wrapText="1"/>
      <protection hidden="1"/>
    </xf>
    <xf numFmtId="2" fontId="61" fillId="35" borderId="77" xfId="0" applyNumberFormat="1" applyFont="1" applyFill="1" applyBorder="1" applyAlignment="1" applyProtection="1">
      <alignment horizontal="center" vertical="center"/>
      <protection hidden="1"/>
    </xf>
    <xf numFmtId="2" fontId="61" fillId="35" borderId="78" xfId="0" applyNumberFormat="1" applyFont="1" applyFill="1" applyBorder="1" applyAlignment="1" applyProtection="1">
      <alignment horizontal="center" vertical="center"/>
      <protection hidden="1"/>
    </xf>
    <xf numFmtId="0" fontId="65" fillId="7" borderId="61" xfId="0" applyFont="1" applyFill="1" applyBorder="1" applyAlignment="1" applyProtection="1">
      <alignment horizontal="center" vertical="center"/>
      <protection hidden="1"/>
    </xf>
    <xf numFmtId="0" fontId="65" fillId="7" borderId="25" xfId="0" applyFont="1" applyFill="1" applyBorder="1" applyAlignment="1" applyProtection="1">
      <alignment horizontal="center" vertical="center"/>
      <protection hidden="1"/>
    </xf>
    <xf numFmtId="0" fontId="49" fillId="0" borderId="11" xfId="0" applyFont="1" applyFill="1" applyBorder="1" applyAlignment="1" applyProtection="1">
      <alignment horizontal="left" vertical="top" wrapText="1"/>
      <protection locked="0" hidden="1"/>
    </xf>
    <xf numFmtId="2" fontId="68" fillId="34" borderId="72" xfId="0" applyNumberFormat="1" applyFont="1" applyFill="1" applyBorder="1" applyAlignment="1" applyProtection="1">
      <alignment horizontal="center" vertical="center" wrapText="1"/>
      <protection hidden="1"/>
    </xf>
    <xf numFmtId="2" fontId="68" fillId="34" borderId="73" xfId="0" applyNumberFormat="1" applyFont="1" applyFill="1" applyBorder="1" applyAlignment="1" applyProtection="1">
      <alignment horizontal="center" vertical="center" wrapText="1"/>
      <protection hidden="1"/>
    </xf>
    <xf numFmtId="2" fontId="68" fillId="34" borderId="74" xfId="0" applyNumberFormat="1" applyFont="1" applyFill="1" applyBorder="1" applyAlignment="1" applyProtection="1">
      <alignment horizontal="center" vertical="center" wrapText="1"/>
      <protection hidden="1"/>
    </xf>
    <xf numFmtId="0" fontId="61" fillId="29" borderId="75" xfId="0" applyFont="1" applyFill="1" applyBorder="1" applyAlignment="1" applyProtection="1">
      <alignment horizontal="center" vertical="center" wrapText="1"/>
      <protection hidden="1"/>
    </xf>
    <xf numFmtId="0" fontId="61" fillId="29" borderId="76" xfId="0" applyFont="1" applyFill="1" applyBorder="1" applyAlignment="1" applyProtection="1">
      <alignment horizontal="center" vertical="center" wrapText="1"/>
      <protection hidden="1"/>
    </xf>
    <xf numFmtId="0" fontId="61" fillId="29" borderId="77" xfId="0" applyFont="1" applyFill="1" applyBorder="1" applyAlignment="1" applyProtection="1">
      <alignment horizontal="center" vertical="center" wrapText="1"/>
      <protection hidden="1"/>
    </xf>
    <xf numFmtId="9" fontId="48" fillId="29" borderId="52" xfId="0" applyNumberFormat="1" applyFont="1" applyFill="1" applyBorder="1" applyAlignment="1" applyProtection="1">
      <alignment horizontal="center" vertical="center" wrapText="1"/>
      <protection hidden="1"/>
    </xf>
    <xf numFmtId="9" fontId="48" fillId="29" borderId="47" xfId="0" applyNumberFormat="1" applyFont="1" applyFill="1" applyBorder="1" applyAlignment="1" applyProtection="1">
      <alignment horizontal="center" vertical="center" wrapText="1"/>
      <protection hidden="1"/>
    </xf>
    <xf numFmtId="9" fontId="48" fillId="29" borderId="53" xfId="0" applyNumberFormat="1" applyFont="1" applyFill="1" applyBorder="1" applyAlignment="1" applyProtection="1">
      <alignment horizontal="center" vertical="center" wrapText="1"/>
      <protection hidden="1"/>
    </xf>
    <xf numFmtId="0" fontId="48" fillId="12" borderId="9" xfId="0" applyFont="1" applyFill="1" applyBorder="1" applyAlignment="1" applyProtection="1">
      <alignment horizontal="center" vertical="center" wrapText="1"/>
      <protection locked="0" hidden="1"/>
    </xf>
    <xf numFmtId="0" fontId="48" fillId="12" borderId="56" xfId="0" applyFont="1" applyFill="1" applyBorder="1" applyAlignment="1" applyProtection="1">
      <alignment horizontal="center" vertical="center" wrapText="1"/>
      <protection locked="0" hidden="1"/>
    </xf>
    <xf numFmtId="0" fontId="48" fillId="12" borderId="57" xfId="0" applyFont="1" applyFill="1" applyBorder="1" applyAlignment="1" applyProtection="1">
      <alignment horizontal="center" vertical="center" wrapText="1"/>
      <protection locked="0" hidden="1"/>
    </xf>
    <xf numFmtId="0" fontId="56" fillId="12" borderId="63" xfId="0" applyFont="1" applyFill="1" applyBorder="1" applyAlignment="1" applyProtection="1">
      <alignment horizontal="center" vertical="center" wrapText="1"/>
      <protection locked="0" hidden="1"/>
    </xf>
    <xf numFmtId="0" fontId="56" fillId="12" borderId="4" xfId="0" applyFont="1" applyFill="1" applyBorder="1" applyAlignment="1" applyProtection="1">
      <alignment horizontal="center" vertical="center" wrapText="1"/>
      <protection locked="0" hidden="1"/>
    </xf>
    <xf numFmtId="0" fontId="56" fillId="12" borderId="64" xfId="0" applyFont="1" applyFill="1" applyBorder="1" applyAlignment="1" applyProtection="1">
      <alignment horizontal="center" vertical="center" wrapText="1"/>
      <protection locked="0" hidden="1"/>
    </xf>
    <xf numFmtId="0" fontId="56" fillId="12" borderId="70" xfId="0" applyFont="1" applyFill="1" applyBorder="1" applyAlignment="1" applyProtection="1">
      <alignment horizontal="center" vertical="center" wrapText="1"/>
      <protection locked="0" hidden="1"/>
    </xf>
    <xf numFmtId="0" fontId="56" fillId="12" borderId="0" xfId="0" applyFont="1" applyFill="1" applyBorder="1" applyAlignment="1" applyProtection="1">
      <alignment horizontal="center" vertical="center" wrapText="1"/>
      <protection locked="0" hidden="1"/>
    </xf>
    <xf numFmtId="0" fontId="56" fillId="12" borderId="71" xfId="0" applyFont="1" applyFill="1" applyBorder="1" applyAlignment="1" applyProtection="1">
      <alignment horizontal="center" vertical="center" wrapText="1"/>
      <protection locked="0" hidden="1"/>
    </xf>
    <xf numFmtId="0" fontId="56" fillId="12" borderId="65" xfId="0" applyFont="1" applyFill="1" applyBorder="1" applyAlignment="1" applyProtection="1">
      <alignment horizontal="center" vertical="center" wrapText="1"/>
      <protection locked="0" hidden="1"/>
    </xf>
    <xf numFmtId="0" fontId="56" fillId="12" borderId="8" xfId="0" applyFont="1" applyFill="1" applyBorder="1" applyAlignment="1" applyProtection="1">
      <alignment horizontal="center" vertical="center" wrapText="1"/>
      <protection locked="0" hidden="1"/>
    </xf>
    <xf numFmtId="0" fontId="56" fillId="12" borderId="66" xfId="0" applyFont="1" applyFill="1" applyBorder="1" applyAlignment="1" applyProtection="1">
      <alignment horizontal="center" vertical="center" wrapText="1"/>
      <protection locked="0" hidden="1"/>
    </xf>
    <xf numFmtId="0" fontId="49" fillId="0" borderId="18" xfId="0" applyFont="1" applyFill="1" applyBorder="1" applyAlignment="1" applyProtection="1">
      <alignment horizontal="left" vertical="center" wrapText="1"/>
      <protection locked="0" hidden="1"/>
    </xf>
    <xf numFmtId="0" fontId="49" fillId="0" borderId="2" xfId="0" applyFont="1" applyFill="1" applyBorder="1" applyAlignment="1" applyProtection="1">
      <alignment horizontal="left" vertical="center" wrapText="1"/>
      <protection locked="0" hidden="1"/>
    </xf>
    <xf numFmtId="0" fontId="67" fillId="0" borderId="8" xfId="0" applyFont="1" applyFill="1" applyBorder="1" applyAlignment="1" applyProtection="1">
      <alignment horizontal="center" vertical="center"/>
      <protection hidden="1"/>
    </xf>
    <xf numFmtId="0" fontId="48" fillId="12" borderId="56" xfId="0" applyFont="1" applyFill="1" applyBorder="1" applyAlignment="1" applyProtection="1">
      <alignment horizontal="center" vertical="center"/>
      <protection locked="0" hidden="1"/>
    </xf>
    <xf numFmtId="0" fontId="48" fillId="12" borderId="57" xfId="0" applyFont="1" applyFill="1" applyBorder="1" applyAlignment="1" applyProtection="1">
      <alignment horizontal="center" vertical="center"/>
      <protection locked="0" hidden="1"/>
    </xf>
    <xf numFmtId="0" fontId="48" fillId="9" borderId="61" xfId="0" applyFont="1" applyFill="1" applyBorder="1" applyAlignment="1" applyProtection="1">
      <alignment horizontal="center" vertical="center" wrapText="1"/>
      <protection locked="0" hidden="1"/>
    </xf>
    <xf numFmtId="0" fontId="48" fillId="9" borderId="62" xfId="0" applyFont="1" applyFill="1" applyBorder="1" applyAlignment="1" applyProtection="1">
      <alignment horizontal="center" vertical="center" wrapText="1"/>
      <protection locked="0" hidden="1"/>
    </xf>
    <xf numFmtId="0" fontId="48" fillId="9" borderId="25" xfId="0" applyFont="1" applyFill="1" applyBorder="1" applyAlignment="1" applyProtection="1">
      <alignment horizontal="center" vertical="center" wrapText="1"/>
      <protection locked="0" hidden="1"/>
    </xf>
    <xf numFmtId="0" fontId="48" fillId="29" borderId="61" xfId="0" applyFont="1" applyFill="1" applyBorder="1" applyAlignment="1" applyProtection="1">
      <alignment horizontal="center" vertical="center" wrapText="1"/>
      <protection locked="0" hidden="1"/>
    </xf>
    <xf numFmtId="0" fontId="48" fillId="29" borderId="25" xfId="0" applyFont="1" applyFill="1" applyBorder="1" applyAlignment="1" applyProtection="1">
      <alignment horizontal="center" vertical="center" wrapText="1"/>
      <protection locked="0" hidden="1"/>
    </xf>
    <xf numFmtId="0" fontId="48" fillId="29" borderId="63" xfId="0" applyFont="1" applyFill="1" applyBorder="1" applyAlignment="1" applyProtection="1">
      <alignment horizontal="center" vertical="center" wrapText="1"/>
      <protection locked="0" hidden="1"/>
    </xf>
    <xf numFmtId="0" fontId="48" fillId="29" borderId="64" xfId="0" applyFont="1" applyFill="1" applyBorder="1" applyAlignment="1" applyProtection="1">
      <alignment horizontal="center" vertical="center" wrapText="1"/>
      <protection locked="0" hidden="1"/>
    </xf>
    <xf numFmtId="0" fontId="48" fillId="29" borderId="65" xfId="0" applyFont="1" applyFill="1" applyBorder="1" applyAlignment="1" applyProtection="1">
      <alignment horizontal="center" vertical="center" wrapText="1"/>
      <protection locked="0" hidden="1"/>
    </xf>
    <xf numFmtId="0" fontId="48" fillId="29" borderId="66" xfId="0" applyFont="1" applyFill="1" applyBorder="1" applyAlignment="1" applyProtection="1">
      <alignment horizontal="center" vertical="center" wrapText="1"/>
      <protection locked="0" hidden="1"/>
    </xf>
    <xf numFmtId="0" fontId="48" fillId="28" borderId="10" xfId="0" applyFont="1" applyFill="1" applyBorder="1" applyAlignment="1" applyProtection="1">
      <alignment horizontal="center" vertical="center" wrapText="1"/>
      <protection locked="0" hidden="1"/>
    </xf>
    <xf numFmtId="0" fontId="48" fillId="28" borderId="67" xfId="0" applyFont="1" applyFill="1" applyBorder="1" applyAlignment="1" applyProtection="1">
      <alignment horizontal="center" vertical="center" wrapText="1"/>
      <protection locked="0" hidden="1"/>
    </xf>
    <xf numFmtId="0" fontId="48" fillId="30" borderId="9" xfId="0" applyFont="1" applyFill="1" applyBorder="1" applyAlignment="1" applyProtection="1">
      <alignment horizontal="center" vertical="center" wrapText="1"/>
      <protection locked="0" hidden="1"/>
    </xf>
    <xf numFmtId="0" fontId="48" fillId="30" borderId="56" xfId="0" applyFont="1" applyFill="1" applyBorder="1" applyAlignment="1" applyProtection="1">
      <alignment horizontal="center" vertical="center" wrapText="1"/>
      <protection locked="0" hidden="1"/>
    </xf>
    <xf numFmtId="0" fontId="48" fillId="30" borderId="57" xfId="0" applyFont="1" applyFill="1" applyBorder="1" applyAlignment="1" applyProtection="1">
      <alignment horizontal="center" vertical="center" wrapText="1"/>
      <protection locked="0" hidden="1"/>
    </xf>
    <xf numFmtId="0" fontId="48" fillId="28" borderId="68" xfId="0" applyFont="1" applyFill="1" applyBorder="1" applyAlignment="1" applyProtection="1">
      <alignment horizontal="center" vertical="center" wrapText="1"/>
      <protection locked="0" hidden="1"/>
    </xf>
    <xf numFmtId="0" fontId="48" fillId="28" borderId="69" xfId="0" applyFont="1" applyFill="1" applyBorder="1" applyAlignment="1" applyProtection="1">
      <alignment horizontal="center" vertical="center" wrapText="1"/>
      <protection locked="0" hidden="1"/>
    </xf>
    <xf numFmtId="0" fontId="48" fillId="28" borderId="63" xfId="0" applyFont="1" applyFill="1" applyBorder="1" applyAlignment="1" applyProtection="1">
      <alignment horizontal="center" vertical="center"/>
      <protection locked="0" hidden="1"/>
    </xf>
    <xf numFmtId="0" fontId="48" fillId="28" borderId="4" xfId="0" applyFont="1" applyFill="1" applyBorder="1" applyAlignment="1" applyProtection="1">
      <alignment horizontal="center" vertical="center"/>
      <protection locked="0" hidden="1"/>
    </xf>
    <xf numFmtId="0" fontId="48" fillId="28" borderId="64" xfId="0" applyFont="1" applyFill="1" applyBorder="1" applyAlignment="1" applyProtection="1">
      <alignment horizontal="center" vertical="center"/>
      <protection locked="0" hidden="1"/>
    </xf>
    <xf numFmtId="0" fontId="48" fillId="11" borderId="9" xfId="0" applyFont="1" applyFill="1" applyBorder="1" applyAlignment="1" applyProtection="1">
      <alignment horizontal="center" vertical="center" wrapText="1"/>
      <protection locked="0" hidden="1"/>
    </xf>
    <xf numFmtId="0" fontId="48" fillId="11" borderId="56" xfId="0" applyFont="1" applyFill="1" applyBorder="1" applyAlignment="1" applyProtection="1">
      <alignment horizontal="center" vertical="center" wrapText="1"/>
      <protection locked="0" hidden="1"/>
    </xf>
    <xf numFmtId="0" fontId="48" fillId="11" borderId="57" xfId="0" applyFont="1" applyFill="1" applyBorder="1" applyAlignment="1" applyProtection="1">
      <alignment horizontal="center" vertical="center" wrapText="1"/>
      <protection locked="0" hidden="1"/>
    </xf>
    <xf numFmtId="0" fontId="48" fillId="12" borderId="63" xfId="0" applyFont="1" applyFill="1" applyBorder="1" applyAlignment="1" applyProtection="1">
      <alignment horizontal="center" vertical="center" wrapText="1"/>
      <protection locked="0" hidden="1"/>
    </xf>
    <xf numFmtId="0" fontId="48" fillId="12" borderId="4" xfId="0" applyFont="1" applyFill="1" applyBorder="1" applyAlignment="1" applyProtection="1">
      <alignment horizontal="center" vertical="center" wrapText="1"/>
      <protection locked="0" hidden="1"/>
    </xf>
    <xf numFmtId="0" fontId="48" fillId="12" borderId="64" xfId="0" applyFont="1" applyFill="1" applyBorder="1" applyAlignment="1" applyProtection="1">
      <alignment horizontal="center" vertical="center" wrapText="1"/>
      <protection locked="0" hidden="1"/>
    </xf>
    <xf numFmtId="0" fontId="48" fillId="12" borderId="65" xfId="0" applyFont="1" applyFill="1" applyBorder="1" applyAlignment="1" applyProtection="1">
      <alignment horizontal="center" vertical="center" wrapText="1"/>
      <protection locked="0" hidden="1"/>
    </xf>
    <xf numFmtId="0" fontId="48" fillId="12" borderId="8" xfId="0" applyFont="1" applyFill="1" applyBorder="1" applyAlignment="1" applyProtection="1">
      <alignment horizontal="center" vertical="center" wrapText="1"/>
      <protection locked="0" hidden="1"/>
    </xf>
    <xf numFmtId="0" fontId="48" fillId="12" borderId="66" xfId="0" applyFont="1" applyFill="1" applyBorder="1" applyAlignment="1" applyProtection="1">
      <alignment horizontal="center" vertical="center" wrapText="1"/>
      <protection locked="0" hidden="1"/>
    </xf>
    <xf numFmtId="0" fontId="48" fillId="33" borderId="58" xfId="0" applyFont="1" applyFill="1" applyBorder="1" applyAlignment="1" applyProtection="1">
      <alignment horizontal="center" vertical="center" wrapText="1"/>
      <protection hidden="1"/>
    </xf>
    <xf numFmtId="0" fontId="48" fillId="33" borderId="19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 hidden="1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49" fillId="0" borderId="59" xfId="0" applyFont="1" applyFill="1" applyBorder="1" applyAlignment="1" applyProtection="1">
      <alignment horizontal="left" vertical="center" wrapText="1"/>
      <protection locked="0" hidden="1"/>
    </xf>
    <xf numFmtId="0" fontId="49" fillId="0" borderId="60" xfId="0" applyFont="1" applyFill="1" applyBorder="1" applyAlignment="1" applyProtection="1">
      <alignment horizontal="left" vertical="center" wrapText="1"/>
      <protection locked="0" hidden="1"/>
    </xf>
    <xf numFmtId="0" fontId="63" fillId="32" borderId="2" xfId="0" applyFont="1" applyFill="1" applyBorder="1" applyAlignment="1" applyProtection="1">
      <alignment horizontal="center" vertical="center"/>
      <protection hidden="1"/>
    </xf>
    <xf numFmtId="0" fontId="63" fillId="32" borderId="1" xfId="0" applyFont="1" applyFill="1" applyBorder="1" applyAlignment="1" applyProtection="1">
      <alignment horizontal="center" vertical="center"/>
      <protection hidden="1"/>
    </xf>
    <xf numFmtId="0" fontId="63" fillId="32" borderId="12" xfId="0" applyFont="1" applyFill="1" applyBorder="1" applyAlignment="1" applyProtection="1">
      <alignment horizontal="center" vertical="center"/>
      <protection hidden="1"/>
    </xf>
    <xf numFmtId="0" fontId="63" fillId="32" borderId="10" xfId="0" applyFont="1" applyFill="1" applyBorder="1" applyAlignment="1" applyProtection="1">
      <alignment horizontal="center" vertical="center"/>
      <protection hidden="1"/>
    </xf>
    <xf numFmtId="0" fontId="64" fillId="32" borderId="43" xfId="0" applyFont="1" applyFill="1" applyBorder="1" applyAlignment="1" applyProtection="1">
      <alignment horizontal="center" vertical="center" wrapText="1"/>
      <protection hidden="1"/>
    </xf>
    <xf numFmtId="0" fontId="64" fillId="32" borderId="4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8" fillId="7" borderId="45" xfId="0" applyFont="1" applyFill="1" applyBorder="1" applyAlignment="1" applyProtection="1">
      <alignment horizontal="center" vertical="center" wrapText="1"/>
      <protection hidden="1"/>
    </xf>
    <xf numFmtId="0" fontId="48" fillId="7" borderId="46" xfId="0" applyFont="1" applyFill="1" applyBorder="1" applyAlignment="1" applyProtection="1">
      <alignment horizontal="center" vertical="center" wrapText="1"/>
      <protection hidden="1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66" fillId="0" borderId="18" xfId="0" applyFont="1" applyBorder="1" applyAlignment="1" applyProtection="1">
      <alignment horizontal="center" vertical="center"/>
      <protection hidden="1"/>
    </xf>
    <xf numFmtId="0" fontId="66" fillId="0" borderId="47" xfId="0" applyFont="1" applyBorder="1" applyAlignment="1" applyProtection="1">
      <alignment horizontal="center" vertical="center"/>
      <protection hidden="1"/>
    </xf>
    <xf numFmtId="0" fontId="66" fillId="0" borderId="2" xfId="0" applyFont="1" applyBorder="1" applyAlignment="1" applyProtection="1">
      <alignment horizontal="center" vertical="center"/>
      <protection hidden="1"/>
    </xf>
    <xf numFmtId="0" fontId="28" fillId="0" borderId="18" xfId="0" applyFont="1" applyBorder="1" applyAlignment="1" applyProtection="1">
      <alignment horizontal="left" vertical="top" wrapText="1"/>
      <protection locked="0" hidden="1"/>
    </xf>
    <xf numFmtId="0" fontId="28" fillId="0" borderId="2" xfId="0" applyFont="1" applyBorder="1" applyAlignment="1" applyProtection="1">
      <alignment horizontal="left" vertical="top" wrapText="1"/>
      <protection locked="0" hidden="1"/>
    </xf>
    <xf numFmtId="0" fontId="48" fillId="7" borderId="48" xfId="0" applyFont="1" applyFill="1" applyBorder="1" applyAlignment="1" applyProtection="1">
      <alignment horizontal="center" vertical="center" wrapText="1"/>
      <protection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8" fillId="0" borderId="50" xfId="0" applyFont="1" applyBorder="1" applyAlignment="1" applyProtection="1">
      <alignment horizontal="center" vertical="center"/>
      <protection hidden="1"/>
    </xf>
    <xf numFmtId="0" fontId="48" fillId="0" borderId="51" xfId="0" applyFont="1" applyBorder="1" applyAlignment="1" applyProtection="1">
      <alignment horizontal="center" vertical="center"/>
      <protection hidden="1"/>
    </xf>
    <xf numFmtId="0" fontId="48" fillId="0" borderId="46" xfId="0" applyFont="1" applyBorder="1" applyAlignment="1" applyProtection="1">
      <alignment horizontal="center" vertical="center"/>
      <protection hidden="1"/>
    </xf>
    <xf numFmtId="0" fontId="48" fillId="33" borderId="14" xfId="0" applyFont="1" applyFill="1" applyBorder="1" applyAlignment="1" applyProtection="1">
      <alignment horizontal="center" vertical="center" wrapText="1"/>
      <protection hidden="1"/>
    </xf>
    <xf numFmtId="0" fontId="48" fillId="33" borderId="2" xfId="0" applyFont="1" applyFill="1" applyBorder="1" applyAlignment="1" applyProtection="1">
      <alignment horizontal="center" vertical="center" wrapText="1"/>
      <protection hidden="1"/>
    </xf>
    <xf numFmtId="9" fontId="48" fillId="9" borderId="52" xfId="0" applyNumberFormat="1" applyFont="1" applyFill="1" applyBorder="1" applyAlignment="1" applyProtection="1">
      <alignment horizontal="center" vertical="center" wrapText="1"/>
      <protection hidden="1"/>
    </xf>
    <xf numFmtId="9" fontId="48" fillId="9" borderId="53" xfId="0" applyNumberFormat="1" applyFont="1" applyFill="1" applyBorder="1" applyAlignment="1" applyProtection="1">
      <alignment horizontal="center" vertical="center" wrapText="1"/>
      <protection hidden="1"/>
    </xf>
    <xf numFmtId="0" fontId="48" fillId="29" borderId="54" xfId="0" applyFont="1" applyFill="1" applyBorder="1" applyAlignment="1" applyProtection="1">
      <alignment horizontal="center" vertical="center" wrapText="1"/>
      <protection hidden="1"/>
    </xf>
    <xf numFmtId="0" fontId="48" fillId="29" borderId="50" xfId="0" applyFont="1" applyFill="1" applyBorder="1" applyAlignment="1" applyProtection="1">
      <alignment horizontal="center" vertical="center" wrapText="1"/>
      <protection hidden="1"/>
    </xf>
    <xf numFmtId="9" fontId="48" fillId="28" borderId="52" xfId="0" applyNumberFormat="1" applyFont="1" applyFill="1" applyBorder="1" applyAlignment="1" applyProtection="1">
      <alignment horizontal="center" vertical="center" wrapText="1"/>
      <protection hidden="1"/>
    </xf>
    <xf numFmtId="9" fontId="48" fillId="28" borderId="53" xfId="0" applyNumberFormat="1" applyFont="1" applyFill="1" applyBorder="1" applyAlignment="1" applyProtection="1">
      <alignment horizontal="center" vertical="center" wrapText="1"/>
      <protection hidden="1"/>
    </xf>
    <xf numFmtId="0" fontId="48" fillId="29" borderId="36" xfId="0" applyFont="1" applyFill="1" applyBorder="1" applyAlignment="1" applyProtection="1">
      <alignment horizontal="center" vertical="center" wrapText="1"/>
      <protection hidden="1"/>
    </xf>
    <xf numFmtId="0" fontId="48" fillId="29" borderId="55" xfId="0" applyFont="1" applyFill="1" applyBorder="1" applyAlignment="1" applyProtection="1">
      <alignment horizontal="center" vertical="center" wrapText="1"/>
      <protection hidden="1"/>
    </xf>
    <xf numFmtId="0" fontId="42" fillId="23" borderId="88" xfId="0" applyFont="1" applyFill="1" applyBorder="1" applyAlignment="1">
      <alignment horizontal="center" vertical="center"/>
    </xf>
    <xf numFmtId="0" fontId="42" fillId="23" borderId="89" xfId="0" applyFont="1" applyFill="1" applyBorder="1" applyAlignment="1">
      <alignment horizontal="center" vertical="center"/>
    </xf>
    <xf numFmtId="0" fontId="42" fillId="23" borderId="90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5" borderId="1" xfId="0" applyFill="1" applyBorder="1" applyAlignment="1">
      <alignment horizontal="left" vertical="center"/>
    </xf>
    <xf numFmtId="0" fontId="17" fillId="8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69" fillId="0" borderId="15" xfId="0" applyFont="1" applyBorder="1" applyAlignment="1">
      <alignment horizontal="center" vertical="center" textRotation="90"/>
    </xf>
    <xf numFmtId="0" fontId="70" fillId="0" borderId="70" xfId="0" applyFont="1" applyFill="1" applyBorder="1" applyAlignment="1" applyProtection="1">
      <alignment horizontal="justify" vertical="center" wrapText="1"/>
      <protection hidden="1"/>
    </xf>
    <xf numFmtId="0" fontId="70" fillId="0" borderId="0" xfId="0" applyFont="1" applyFill="1" applyBorder="1" applyAlignment="1" applyProtection="1">
      <alignment horizontal="justify" vertical="center" wrapText="1"/>
      <protection hidden="1"/>
    </xf>
    <xf numFmtId="0" fontId="61" fillId="31" borderId="1" xfId="0" applyFont="1" applyFill="1" applyBorder="1" applyAlignment="1">
      <alignment horizontal="center" vertical="center" textRotation="90" wrapText="1"/>
    </xf>
    <xf numFmtId="0" fontId="61" fillId="29" borderId="1" xfId="0" applyFont="1" applyFill="1" applyBorder="1" applyAlignment="1">
      <alignment horizontal="center" vertical="center" textRotation="90" wrapText="1"/>
    </xf>
    <xf numFmtId="0" fontId="19" fillId="31" borderId="18" xfId="0" applyFont="1" applyFill="1" applyBorder="1" applyAlignment="1">
      <alignment horizontal="left" vertical="center"/>
    </xf>
    <xf numFmtId="0" fontId="19" fillId="31" borderId="2" xfId="0" applyFont="1" applyFill="1" applyBorder="1" applyAlignment="1">
      <alignment horizontal="left" vertical="center"/>
    </xf>
    <xf numFmtId="0" fontId="19" fillId="29" borderId="18" xfId="0" applyFont="1" applyFill="1" applyBorder="1" applyAlignment="1">
      <alignment horizontal="left" vertical="center"/>
    </xf>
    <xf numFmtId="0" fontId="19" fillId="29" borderId="2" xfId="0" applyFont="1" applyFill="1" applyBorder="1" applyAlignment="1">
      <alignment horizontal="left" vertical="center"/>
    </xf>
    <xf numFmtId="0" fontId="56" fillId="12" borderId="9" xfId="0" applyFont="1" applyFill="1" applyBorder="1" applyAlignment="1" applyProtection="1">
      <alignment horizontal="center" vertical="center" wrapText="1"/>
      <protection locked="0" hidden="1"/>
    </xf>
    <xf numFmtId="0" fontId="56" fillId="12" borderId="56" xfId="0" applyFont="1" applyFill="1" applyBorder="1" applyAlignment="1" applyProtection="1">
      <alignment horizontal="center" vertical="center"/>
      <protection locked="0" hidden="1"/>
    </xf>
    <xf numFmtId="0" fontId="56" fillId="12" borderId="57" xfId="0" applyFont="1" applyFill="1" applyBorder="1" applyAlignment="1" applyProtection="1">
      <alignment horizontal="center" vertical="center"/>
      <protection locked="0" hidden="1"/>
    </xf>
  </cellXfs>
  <cellStyles count="3">
    <cellStyle name="Normal" xfId="0" builtinId="0"/>
    <cellStyle name="Normal 2" xfId="1"/>
    <cellStyle name="Porcentaje" xfId="2" builtinId="5"/>
  </cellStyles>
  <dxfs count="458"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 tint="-0.34998626667073579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 tint="-0.34998626667073579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numFmt numFmtId="2" formatCode="0.00"/>
      <fill>
        <patternFill>
          <bgColor rgb="FF92D050"/>
        </patternFill>
      </fill>
    </dxf>
    <dxf>
      <numFmt numFmtId="2" formatCode="0.00"/>
      <fill>
        <patternFill>
          <bgColor rgb="FFFFFF00"/>
        </patternFill>
      </fill>
    </dxf>
    <dxf>
      <numFmt numFmtId="2" formatCode="0.00"/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numFmt numFmtId="2" formatCode="0.00"/>
      <fill>
        <patternFill>
          <bgColor rgb="FF92D050"/>
        </patternFill>
      </fill>
    </dxf>
    <dxf>
      <numFmt numFmtId="2" formatCode="0.00"/>
      <fill>
        <patternFill>
          <bgColor rgb="FFFFFF00"/>
        </patternFill>
      </fill>
    </dxf>
    <dxf>
      <numFmt numFmtId="2" formatCode="0.00"/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numFmt numFmtId="14" formatCode="0.00%"/>
      <fill>
        <patternFill>
          <bgColor rgb="FF92D05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92D05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92D05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FF0000"/>
        </patternFill>
      </fill>
    </dxf>
    <dxf>
      <numFmt numFmtId="2" formatCode="0.00"/>
      <fill>
        <patternFill>
          <bgColor rgb="FF92D050"/>
        </patternFill>
      </fill>
    </dxf>
    <dxf>
      <numFmt numFmtId="2" formatCode="0.00"/>
      <fill>
        <patternFill>
          <bgColor rgb="FFFFFF00"/>
        </patternFill>
      </fill>
    </dxf>
    <dxf>
      <numFmt numFmtId="2" formatCode="0.00"/>
      <fill>
        <patternFill>
          <bgColor rgb="FFFF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numFmt numFmtId="2" formatCode="0.00"/>
      <fill>
        <patternFill>
          <bgColor rgb="FF92D050"/>
        </patternFill>
      </fill>
    </dxf>
    <dxf>
      <numFmt numFmtId="2" formatCode="0.00"/>
      <fill>
        <patternFill>
          <bgColor rgb="FFFFFF00"/>
        </patternFill>
      </fill>
    </dxf>
    <dxf>
      <numFmt numFmtId="2" formatCode="0.00"/>
      <fill>
        <patternFill>
          <bgColor rgb="FFFF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numFmt numFmtId="2" formatCode="0.00"/>
      <fill>
        <patternFill>
          <bgColor rgb="FF92D050"/>
        </patternFill>
      </fill>
    </dxf>
    <dxf>
      <numFmt numFmtId="2" formatCode="0.00"/>
      <fill>
        <patternFill>
          <bgColor rgb="FFFFFF00"/>
        </patternFill>
      </fill>
    </dxf>
    <dxf>
      <numFmt numFmtId="2" formatCode="0.00"/>
      <fill>
        <patternFill>
          <bgColor rgb="FFFF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b/>
        <i val="0"/>
        <color theme="2" tint="-9.9948118533890809E-2"/>
      </font>
      <fill>
        <patternFill>
          <bgColor rgb="FFD2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strike val="0"/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b/>
        <i val="0"/>
        <color theme="0" tint="-4.9989318521683403E-2"/>
        <name val="Calibri Light"/>
        <scheme val="none"/>
      </font>
      <fill>
        <patternFill>
          <bgColor rgb="FFC00000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57150</xdr:rowOff>
    </xdr:from>
    <xdr:to>
      <xdr:col>1</xdr:col>
      <xdr:colOff>1762125</xdr:colOff>
      <xdr:row>1</xdr:row>
      <xdr:rowOff>885825</xdr:rowOff>
    </xdr:to>
    <xdr:pic>
      <xdr:nvPicPr>
        <xdr:cNvPr id="7630" name="image2.jpg" descr="logo nuevo contraloria">
          <a:extLst>
            <a:ext uri="{FF2B5EF4-FFF2-40B4-BE49-F238E27FC236}">
              <a16:creationId xmlns:a16="http://schemas.microsoft.com/office/drawing/2014/main" xmlns="" id="{EF718332-8DCE-43E9-9328-E98DEF09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352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1084368</xdr:colOff>
      <xdr:row>74</xdr:row>
      <xdr:rowOff>20108</xdr:rowOff>
    </xdr:from>
    <xdr:to>
      <xdr:col>0</xdr:col>
      <xdr:colOff>1712593</xdr:colOff>
      <xdr:row>76</xdr:row>
      <xdr:rowOff>65561</xdr:rowOff>
    </xdr:to>
    <xdr:sp macro="" textlink="">
      <xdr:nvSpPr>
        <xdr:cNvPr id="2" name="Flecha a la derecha con bandas 1">
          <a:extLst>
            <a:ext uri="{FF2B5EF4-FFF2-40B4-BE49-F238E27FC236}">
              <a16:creationId xmlns:a16="http://schemas.microsoft.com/office/drawing/2014/main" xmlns="" id="{E7D45053-C8F8-495E-8726-B48A88290EB4}"/>
            </a:ext>
          </a:extLst>
        </xdr:cNvPr>
        <xdr:cNvSpPr/>
      </xdr:nvSpPr>
      <xdr:spPr>
        <a:xfrm>
          <a:off x="1090083" y="14837833"/>
          <a:ext cx="624417" cy="433917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</xdr:wsDr>
</file>

<file path=xl/tables/table1.xml><?xml version="1.0" encoding="utf-8"?>
<table xmlns="http://schemas.openxmlformats.org/spreadsheetml/2006/main" id="4" name="RiesgoInherente" displayName="RiesgoInherente" ref="B9:D12" totalsRowShown="0" headerRowDxfId="82" headerRowBorderDxfId="81">
  <autoFilter ref="B9:D12"/>
  <tableColumns count="3">
    <tableColumn id="1" name="Mínimo"/>
    <tableColumn id="2" name="Máximo"/>
    <tableColumn id="3" name="Resultado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3" name="Clase" displayName="Clase" ref="A10:B13" totalsRowShown="0" headerRowDxfId="42" headerRowBorderDxfId="41" tableBorderDxfId="40">
  <autoFilter ref="A10:B13"/>
  <tableColumns count="2">
    <tableColumn id="1" name="CLASE"/>
    <tableColumn id="2" name="valor" dataDxfId="3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4" name="Tipo" displayName="Tipo" ref="D6:E8" totalsRowShown="0" headerRowDxfId="38" headerRowBorderDxfId="37" tableBorderDxfId="36">
  <autoFilter ref="D6:E8"/>
  <tableColumns count="2">
    <tableColumn id="1" name="TIPO" dataDxfId="35"/>
    <tableColumn id="2" name="valor" dataDxfId="3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5" name="Periodicidad" displayName="Periodicidad" ref="A15:B17" totalsRowShown="0" headerRowDxfId="33" headerRowBorderDxfId="32" tableBorderDxfId="31">
  <autoFilter ref="A15:B17"/>
  <tableColumns count="2">
    <tableColumn id="1" name="PERIODICIDAD" dataDxfId="30"/>
    <tableColumn id="2" name="valor" dataDxfId="2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6" name="Independencia" displayName="Independencia" ref="A19:B21" totalsRowShown="0" headerRowDxfId="28" headerRowBorderDxfId="27" tableBorderDxfId="26">
  <autoFilter ref="A19:B21"/>
  <tableColumns count="2">
    <tableColumn id="1" name="INDEPENDENCIA" dataDxfId="25"/>
    <tableColumn id="2" name="valor" dataDxfId="2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Documentacion" displayName="Documentacion" ref="D1:E3" totalsRowShown="0" headerRowDxfId="23" headerRowBorderDxfId="22" tableBorderDxfId="21">
  <autoFilter ref="D1:E3"/>
  <tableColumns count="2">
    <tableColumn id="1" name="DOCUMENTACION" dataDxfId="20"/>
    <tableColumn id="2" name="valor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9" name="Evidencia_control" displayName="Evidencia_control" ref="G1:H4" totalsRowShown="0" headerRowDxfId="19" headerRowBorderDxfId="18" tableBorderDxfId="17">
  <autoFilter ref="G1:H4"/>
  <tableColumns count="2">
    <tableColumn id="1" name="EVIDENCIA CONTROL" dataDxfId="16"/>
    <tableColumn id="2" name="Valor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0" name="Incorrecciones" displayName="Incorrecciones" ref="G6:H9" totalsRowShown="0" headerRowDxfId="14" headerRowBorderDxfId="13" tableBorderDxfId="12">
  <autoFilter ref="G6:H9"/>
  <tableColumns count="2">
    <tableColumn id="1" name="INCORRECCIONES" dataDxfId="11"/>
    <tableColumn id="2" name="Valor" dataDxfId="1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" name="Hallazgo_aud_anterior" displayName="Hallazgo_aud_anterior" ref="G12:H14" totalsRowShown="0" headerRowDxfId="9" headerRowBorderDxfId="8" tableBorderDxfId="7">
  <autoFilter ref="G12:H14"/>
  <tableColumns count="2">
    <tableColumn id="1" name="HALLAZGO_AUDITORIA_ANTERIOR" dataDxfId="6"/>
    <tableColumn id="2" name="Valor" dataDxf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5" name="fraude" displayName="fraude" ref="A1:B3" totalsRowShown="0" headerRowDxfId="4" tableBorderDxfId="3">
  <autoFilter ref="A1:B3"/>
  <tableColumns count="2">
    <tableColumn id="1" name="FRAUDE" dataDxfId="2"/>
    <tableColumn id="2" name="Valo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1" name="RiesgoInherenteFinal2" displayName="RiesgoInherenteFinal2" ref="D15:E33" totalsRowShown="0" headerRowDxfId="80" headerRowBorderDxfId="79" tableBorderDxfId="78">
  <autoFilter ref="D15:E33"/>
  <tableColumns count="2">
    <tableColumn id="1" name="RIESGO INHERENTE FINAL" dataDxfId="77">
      <calculatedColumnFormula>A16+C16</calculatedColumnFormula>
    </tableColumn>
    <tableColumn id="2" name="CALIFICAC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8" name="CalificacionDiseñoEficiencia" displayName="CalificacionDiseñoEficiencia" ref="F58:H62" totalsRowShown="0" headerRowBorderDxfId="76" tableBorderDxfId="75" totalsRowBorderDxfId="74">
  <autoFilter ref="F58:H62"/>
  <tableColumns count="3">
    <tableColumn id="1" name="Mínimo" dataDxfId="73"/>
    <tableColumn id="2" name="Máximo" dataDxfId="72"/>
    <tableColumn id="3" name="Resultado" dataDxfId="7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Calificacion_eficacia" displayName="Calificacion_eficacia" ref="D99:F103" totalsRowShown="0" headerRowBorderDxfId="70" tableBorderDxfId="69" totalsRowBorderDxfId="68">
  <autoFilter ref="D99:F103"/>
  <tableColumns count="3">
    <tableColumn id="1" name="Mínimo" dataDxfId="67"/>
    <tableColumn id="2" name="Máximo" dataDxfId="66"/>
    <tableColumn id="3" name="Resultado" dataDxfId="6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ImpactoControl" displayName="ImpactoControl" ref="B66:E67" totalsRowShown="0" headerRowBorderDxfId="64" tableBorderDxfId="63" totalsRowBorderDxfId="62">
  <autoFilter ref="B66:E67"/>
  <tableColumns count="4">
    <tableColumn id="1" name="INEXISTENTE" dataDxfId="61"/>
    <tableColumn id="2" name="INADECUADO" dataDxfId="60"/>
    <tableColumn id="3" name="PARCIALMENTE ADECUADO" dataDxfId="59"/>
    <tableColumn id="4" name="ADECUADO" dataDxfId="5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RiesgoResidual" displayName="RiesgoResidual" ref="G67:H85" totalsRowShown="0" headerRowDxfId="57" tableBorderDxfId="56">
  <autoFilter ref="G67:H85">
    <filterColumn colId="0" hiddenButton="1"/>
    <filterColumn colId="1" hiddenButton="1"/>
  </autoFilter>
  <tableColumns count="2">
    <tableColumn id="1" name="VALOR" dataDxfId="55"/>
    <tableColumn id="2" name="RIESGO RESIDUAL" dataDxfId="5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Base100" displayName="Base100" ref="B107:C112" totalsRowShown="0" headerRowDxfId="53" headerRowBorderDxfId="52" tableBorderDxfId="51" totalsRowBorderDxfId="50">
  <autoFilter ref="B107:C112"/>
  <tableColumns count="2">
    <tableColumn id="2" name="CALIFICACIÓN %" dataDxfId="49"/>
    <tableColumn id="3" name="CONCEPTO" dataDxfId="4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6" name="RiesgoInherenteFinal" displayName="RiesgoInherenteFinal" ref="H15:I33" totalsRowShown="0" dataDxfId="47">
  <autoFilter ref="H15:I33"/>
  <sortState ref="H16:I33">
    <sortCondition ref="H15:H33"/>
  </sortState>
  <tableColumns count="2">
    <tableColumn id="1" name="RIESGO INHERENTE FINAL" dataDxfId="46"/>
    <tableColumn id="2" name="CALIFICACION" dataDxfId="4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2" name="Existencia" displayName="Existencia" ref="A6:B8" totalsRowShown="0">
  <autoFilter ref="A6:B8"/>
  <tableColumns count="2">
    <tableColumn id="1" name="EXISTENCIA" dataDxfId="44"/>
    <tableColumn id="2" name="valor" dataDxfId="4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5" Type="http://schemas.openxmlformats.org/officeDocument/2006/relationships/table" Target="../tables/table12.xml"/><Relationship Id="rId10" Type="http://schemas.openxmlformats.org/officeDocument/2006/relationships/table" Target="../tables/table17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7" tint="0.59999389629810485"/>
  </sheetPr>
  <dimension ref="A1:BB353"/>
  <sheetViews>
    <sheetView showGridLines="0" tabSelected="1" topLeftCell="A13" zoomScale="90" zoomScaleNormal="90" workbookViewId="0">
      <selection activeCell="D20" sqref="D20:D22"/>
    </sheetView>
  </sheetViews>
  <sheetFormatPr baseColWidth="10" defaultRowHeight="14.25" x14ac:dyDescent="0.25"/>
  <cols>
    <col min="1" max="1" width="5.28515625" style="18" customWidth="1"/>
    <col min="2" max="2" width="33.140625" style="18" customWidth="1"/>
    <col min="3" max="3" width="33.42578125" style="18" customWidth="1"/>
    <col min="4" max="4" width="27.7109375" style="18" customWidth="1"/>
    <col min="5" max="5" width="12.7109375" style="18" customWidth="1"/>
    <col min="6" max="6" width="27.7109375" style="18" customWidth="1"/>
    <col min="7" max="7" width="12.7109375" style="18" customWidth="1"/>
    <col min="8" max="8" width="27.7109375" style="18" customWidth="1"/>
    <col min="9" max="9" width="12.7109375" style="18" customWidth="1"/>
    <col min="10" max="10" width="30.7109375" style="18" customWidth="1"/>
    <col min="11" max="11" width="12.7109375" style="18" customWidth="1"/>
    <col min="12" max="12" width="12.140625" style="18" customWidth="1"/>
    <col min="13" max="13" width="11.42578125" style="18" customWidth="1"/>
    <col min="14" max="14" width="10.140625" style="18" customWidth="1"/>
    <col min="15" max="15" width="19.28515625" style="18" customWidth="1"/>
    <col min="16" max="16" width="21.140625" style="18" customWidth="1"/>
    <col min="17" max="17" width="11.7109375" style="18" customWidth="1"/>
    <col min="18" max="18" width="13.85546875" style="18" customWidth="1"/>
    <col min="19" max="19" width="39" style="18" customWidth="1"/>
    <col min="20" max="20" width="13" style="18" customWidth="1"/>
    <col min="21" max="21" width="10.42578125" style="18" customWidth="1"/>
    <col min="22" max="22" width="10.7109375" style="18" customWidth="1"/>
    <col min="23" max="23" width="12.5703125" style="18" bestFit="1" customWidth="1"/>
    <col min="24" max="24" width="13.5703125" style="18" customWidth="1"/>
    <col min="25" max="25" width="10.7109375" style="18" customWidth="1"/>
    <col min="26" max="26" width="14.140625" style="18" customWidth="1"/>
    <col min="27" max="27" width="21.5703125" style="18" customWidth="1"/>
    <col min="28" max="28" width="10.28515625" style="18" customWidth="1"/>
    <col min="29" max="29" width="11.5703125" style="18" customWidth="1"/>
    <col min="30" max="30" width="16.5703125" style="18" customWidth="1"/>
    <col min="31" max="31" width="12.140625" style="18" customWidth="1"/>
    <col min="32" max="32" width="15.28515625" style="18" customWidth="1"/>
    <col min="33" max="33" width="12.5703125" style="18" customWidth="1"/>
    <col min="34" max="34" width="22.85546875" style="18" customWidth="1"/>
    <col min="35" max="35" width="25.85546875" style="17" customWidth="1"/>
    <col min="36" max="54" width="11.42578125" style="17"/>
    <col min="55" max="16384" width="11.42578125" style="18"/>
  </cols>
  <sheetData>
    <row r="1" spans="2:54" s="79" customFormat="1" ht="12.75" customHeight="1" x14ac:dyDescent="0.25">
      <c r="B1" s="78"/>
      <c r="C1" s="508"/>
      <c r="D1" s="508"/>
      <c r="E1" s="508"/>
      <c r="F1" s="508"/>
      <c r="G1" s="508"/>
      <c r="H1" s="508"/>
      <c r="I1" s="508"/>
      <c r="J1" s="508"/>
      <c r="K1" s="78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</row>
    <row r="2" spans="2:54" s="79" customFormat="1" ht="72" customHeight="1" x14ac:dyDescent="0.25">
      <c r="B2" s="176"/>
      <c r="C2" s="513" t="s">
        <v>261</v>
      </c>
      <c r="D2" s="514"/>
      <c r="E2" s="514"/>
      <c r="F2" s="514"/>
      <c r="G2" s="515"/>
      <c r="H2" s="516" t="s">
        <v>885</v>
      </c>
      <c r="I2" s="517"/>
      <c r="P2" s="26"/>
      <c r="Q2" s="26"/>
      <c r="R2" s="26"/>
      <c r="AB2" s="70"/>
      <c r="AC2" s="7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</row>
    <row r="3" spans="2:54" s="14" customFormat="1" ht="15" x14ac:dyDescent="0.25">
      <c r="B3" s="78"/>
      <c r="C3" s="84"/>
      <c r="D3" s="84"/>
      <c r="E3" s="84"/>
      <c r="F3" s="84"/>
      <c r="G3" s="81"/>
      <c r="H3" s="81"/>
      <c r="I3" s="78"/>
      <c r="J3" s="81"/>
      <c r="K3" s="82"/>
      <c r="L3" s="27"/>
      <c r="M3" s="27"/>
      <c r="P3" s="27"/>
      <c r="Q3" s="27"/>
      <c r="R3" s="27"/>
      <c r="AB3" s="70"/>
      <c r="AC3" s="70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2:54" s="14" customFormat="1" ht="15" x14ac:dyDescent="0.25">
      <c r="B4" s="78" t="s">
        <v>25</v>
      </c>
      <c r="C4" s="511"/>
      <c r="D4" s="511"/>
      <c r="E4" s="511"/>
      <c r="J4" s="81"/>
      <c r="K4" s="81"/>
      <c r="P4" s="27"/>
      <c r="Q4" s="27"/>
      <c r="R4" s="27"/>
      <c r="AB4" s="70"/>
      <c r="AC4" s="70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2:54" s="14" customFormat="1" ht="15.75" x14ac:dyDescent="0.25">
      <c r="B5" s="78" t="s">
        <v>264</v>
      </c>
      <c r="C5" s="512"/>
      <c r="D5" s="512"/>
      <c r="E5" s="512"/>
      <c r="F5" s="14" t="s">
        <v>939</v>
      </c>
      <c r="G5" s="264"/>
      <c r="H5" s="266" t="s">
        <v>26</v>
      </c>
      <c r="I5" s="264"/>
      <c r="J5" s="81"/>
      <c r="K5" s="81"/>
      <c r="P5" s="28"/>
      <c r="Q5" s="28"/>
      <c r="R5" s="28"/>
      <c r="S5" s="28"/>
      <c r="T5" s="28"/>
      <c r="U5" s="28"/>
      <c r="V5" s="28"/>
      <c r="W5" s="28"/>
      <c r="Y5" s="24"/>
      <c r="Z5" s="24"/>
      <c r="AA5" s="24"/>
      <c r="AB5" s="69"/>
      <c r="AC5" s="69"/>
      <c r="AD5" s="42"/>
      <c r="AG5" s="24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2:54" s="14" customFormat="1" ht="28.5" x14ac:dyDescent="0.25">
      <c r="B6" s="185" t="s">
        <v>265</v>
      </c>
      <c r="C6" s="511"/>
      <c r="D6" s="511"/>
      <c r="E6" s="511"/>
      <c r="F6" s="83" t="s">
        <v>338</v>
      </c>
      <c r="G6" s="264"/>
      <c r="H6" s="264"/>
      <c r="I6" s="264"/>
      <c r="P6" s="28"/>
      <c r="Q6" s="28"/>
      <c r="R6" s="28"/>
      <c r="S6" s="28"/>
      <c r="T6" s="28"/>
      <c r="U6" s="28"/>
      <c r="V6" s="28"/>
      <c r="W6" s="28"/>
      <c r="X6" s="42"/>
      <c r="Y6" s="23"/>
      <c r="Z6" s="23"/>
      <c r="AA6" s="23"/>
      <c r="AB6" s="23"/>
      <c r="AC6" s="23"/>
      <c r="AD6" s="23"/>
      <c r="AE6" s="23"/>
      <c r="AF6" s="23"/>
      <c r="AG6" s="2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2:54" s="14" customFormat="1" ht="15.75" x14ac:dyDescent="0.25">
      <c r="B7" s="78" t="s">
        <v>263</v>
      </c>
      <c r="C7" s="511"/>
      <c r="D7" s="511"/>
      <c r="E7" s="511"/>
      <c r="F7" s="83" t="s">
        <v>339</v>
      </c>
      <c r="G7" s="264"/>
      <c r="H7" s="264"/>
      <c r="I7" s="264"/>
      <c r="J7" s="81"/>
      <c r="K7" s="84"/>
      <c r="L7" s="81"/>
      <c r="M7" s="82"/>
      <c r="N7" s="28"/>
      <c r="O7" s="28"/>
      <c r="P7" s="28"/>
      <c r="Q7" s="28"/>
      <c r="R7" s="28"/>
      <c r="S7" s="28"/>
      <c r="T7" s="28"/>
      <c r="U7" s="28"/>
      <c r="V7" s="28"/>
      <c r="W7" s="28"/>
      <c r="X7" s="42"/>
      <c r="Y7" s="23"/>
      <c r="Z7" s="23"/>
      <c r="AA7" s="23"/>
      <c r="AB7" s="23"/>
      <c r="AC7" s="23"/>
      <c r="AD7" s="23"/>
      <c r="AE7" s="23"/>
      <c r="AF7" s="23"/>
      <c r="AG7" s="2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2:54" s="14" customFormat="1" ht="16.5" thickBot="1" x14ac:dyDescent="0.3">
      <c r="B8" s="78"/>
      <c r="C8" s="301"/>
      <c r="D8" s="385"/>
      <c r="E8" s="385"/>
      <c r="F8" s="83"/>
      <c r="G8" s="81"/>
      <c r="H8" s="392"/>
      <c r="I8" s="81"/>
      <c r="J8" s="81"/>
      <c r="K8" s="84"/>
      <c r="L8" s="81"/>
      <c r="M8" s="82"/>
      <c r="N8" s="28"/>
      <c r="O8" s="404"/>
      <c r="P8" s="28"/>
      <c r="Q8" s="28"/>
      <c r="R8" s="28"/>
      <c r="S8" s="28"/>
      <c r="T8" s="28"/>
      <c r="U8" s="28"/>
      <c r="V8" s="28"/>
      <c r="W8" s="28"/>
      <c r="X8" s="42"/>
      <c r="Y8" s="23"/>
      <c r="Z8" s="23"/>
      <c r="AA8" s="23"/>
      <c r="AB8" s="23"/>
      <c r="AC8" s="23"/>
      <c r="AD8" s="23"/>
      <c r="AE8" s="23"/>
      <c r="AF8" s="23"/>
      <c r="AG8" s="2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2:54" s="14" customFormat="1" ht="96" customHeight="1" thickTop="1" x14ac:dyDescent="0.25">
      <c r="B9" s="521" t="s">
        <v>919</v>
      </c>
      <c r="C9" s="519" t="s">
        <v>924</v>
      </c>
      <c r="D9" s="523" t="s">
        <v>916</v>
      </c>
      <c r="E9" s="494" t="s">
        <v>915</v>
      </c>
      <c r="F9" s="368" t="s">
        <v>762</v>
      </c>
      <c r="G9" s="369" t="s">
        <v>406</v>
      </c>
      <c r="H9" s="531" t="s">
        <v>918</v>
      </c>
      <c r="I9" s="527" t="s">
        <v>917</v>
      </c>
      <c r="J9" s="373" t="s">
        <v>883</v>
      </c>
      <c r="K9" s="374" t="s">
        <v>884</v>
      </c>
      <c r="L9" s="443" t="s">
        <v>763</v>
      </c>
      <c r="M9" s="444"/>
      <c r="N9" s="444"/>
      <c r="O9" s="445"/>
      <c r="P9" s="433" t="s">
        <v>819</v>
      </c>
      <c r="Q9" s="407"/>
      <c r="T9" s="27"/>
      <c r="U9" s="104"/>
      <c r="V9" s="27"/>
      <c r="W9" s="27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2:54" s="14" customFormat="1" ht="27" customHeight="1" thickBot="1" x14ac:dyDescent="0.3">
      <c r="B10" s="522"/>
      <c r="C10" s="520"/>
      <c r="D10" s="524"/>
      <c r="E10" s="495"/>
      <c r="F10" s="529">
        <v>0.25</v>
      </c>
      <c r="G10" s="530"/>
      <c r="H10" s="532"/>
      <c r="I10" s="528"/>
      <c r="J10" s="525">
        <v>0.75</v>
      </c>
      <c r="K10" s="526"/>
      <c r="L10" s="446">
        <v>1</v>
      </c>
      <c r="M10" s="447"/>
      <c r="N10" s="447"/>
      <c r="O10" s="448"/>
      <c r="P10" s="434"/>
      <c r="Q10" s="407"/>
      <c r="T10" s="27"/>
      <c r="U10" s="104"/>
      <c r="V10" s="27"/>
      <c r="W10" s="27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21.95" customHeight="1" thickTop="1" x14ac:dyDescent="0.25">
      <c r="B11" s="509" t="s">
        <v>940</v>
      </c>
      <c r="C11" s="386" t="s">
        <v>271</v>
      </c>
      <c r="D11" s="387" t="str">
        <f>IFERROR(VLOOKUP(E11,' RIESGOS Y CONTROLES'!$H$16:$I$33,2,TRUE),"")</f>
        <v>ALTO</v>
      </c>
      <c r="E11" s="413">
        <f>IFERROR((AVERAGEIF($C$23:$C$122,"*Estados_Financieros*",$Q$23:$Q$122)),"")</f>
        <v>8.5</v>
      </c>
      <c r="F11" s="426" t="str">
        <f>IFERROR(VLOOKUP(G11,' RIESGOS Y CONTROLES'!$F$59:$H$62,3),"")</f>
        <v>INADECUADO</v>
      </c>
      <c r="G11" s="370">
        <f>IFERROR(AVERAGEIF($C$23:$C$122,"*Estados_Financieros*",$Z$23:$Z$122),"")</f>
        <v>1.8</v>
      </c>
      <c r="H11" s="393" t="str">
        <f>IFERROR(VLOOKUP(I11,' RIESGOS Y CONTROLES'!$H$16:$I$33,2),"")</f>
        <v>MEDIO</v>
      </c>
      <c r="I11" s="415">
        <f>IFERROR(AVERAGEIF($C$23:$C$122,"*Estados_Financieros*",$AB$23:$AB$122),"")</f>
        <v>5</v>
      </c>
      <c r="J11" s="402" t="str">
        <f>IFERROR(VLOOKUP(K11,' RIESGOS Y CONTROLES'!$D$100:$F$103,3),"")</f>
        <v>EFECTIVO</v>
      </c>
      <c r="K11" s="371">
        <f>IFERROR(AVERAGEIF($C$23:$C$122,"*Estados_Financieros*",$AG$23:$AG$122),"")</f>
        <v>3</v>
      </c>
      <c r="L11" s="502" t="str">
        <f t="shared" ref="L11:L17" si="0">IFERROR(VLOOKUP(O11,Calificacion_eficiencia,3),"")</f>
        <v>EFICIENTE</v>
      </c>
      <c r="M11" s="503"/>
      <c r="N11" s="503"/>
      <c r="O11" s="417">
        <f t="shared" ref="O11:O16" si="1">IFERROR((G11*$F$10)+(K11*$J$10),"")</f>
        <v>2.7</v>
      </c>
      <c r="P11" s="435">
        <f>O11</f>
        <v>2.7</v>
      </c>
      <c r="Q11" s="400"/>
      <c r="T11" s="27"/>
      <c r="U11" s="104"/>
      <c r="V11" s="27"/>
      <c r="W11" s="27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21.95" customHeight="1" thickBot="1" x14ac:dyDescent="0.3">
      <c r="B12" s="510"/>
      <c r="C12" s="386" t="s">
        <v>755</v>
      </c>
      <c r="D12" s="387" t="str">
        <f>IFERROR(VLOOKUP(E12,' RIESGOS Y CONTROLES'!$H$16:$I$33,2,TRUE),"")</f>
        <v/>
      </c>
      <c r="E12" s="413" t="str">
        <f>IFERROR((AVERAGEIF($C$23:$C$122,"*Desempeño*",$Q$23:$Q$122)),"")</f>
        <v/>
      </c>
      <c r="F12" s="426" t="str">
        <f>IFERROR(VLOOKUP(G12,' RIESGOS Y CONTROLES'!$F$59:$H$62,3),"")</f>
        <v/>
      </c>
      <c r="G12" s="370" t="str">
        <f>IFERROR(AVERAGEIF($C$23:$C$122,"*Desempeño*",$Z$23:$Z$122),"")</f>
        <v/>
      </c>
      <c r="H12" s="393" t="str">
        <f>IFERROR(VLOOKUP(I12,' RIESGOS Y CONTROLES'!$H$16:$I$33,2),"")</f>
        <v/>
      </c>
      <c r="I12" s="415" t="str">
        <f>IFERROR(AVERAGEIF($C$23:$C$122,"*Desempeño*",$AB$23:$AB$122),"")</f>
        <v/>
      </c>
      <c r="J12" s="402" t="str">
        <f>IFERROR(VLOOKUP(K12,' RIESGOS Y CONTROLES'!$D$100:$F$103,3),"")</f>
        <v/>
      </c>
      <c r="K12" s="371" t="str">
        <f>IFERROR(AVERAGEIF($C$23:$C$122,"*Desempeño*",$AG$23:$AG$122),"")</f>
        <v/>
      </c>
      <c r="L12" s="502" t="str">
        <f t="shared" si="0"/>
        <v/>
      </c>
      <c r="M12" s="503"/>
      <c r="N12" s="503"/>
      <c r="O12" s="417" t="str">
        <f t="shared" si="1"/>
        <v/>
      </c>
      <c r="P12" s="436"/>
      <c r="Q12" s="400"/>
      <c r="T12" s="27"/>
      <c r="U12" s="104"/>
      <c r="V12" s="27"/>
      <c r="W12" s="27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21.95" customHeight="1" thickTop="1" thickBot="1" x14ac:dyDescent="0.3">
      <c r="B13" s="509" t="s">
        <v>940</v>
      </c>
      <c r="C13" s="386" t="s">
        <v>269</v>
      </c>
      <c r="D13" s="387" t="str">
        <f>IFERROR(VLOOKUP(E13,' RIESGOS Y CONTROLES'!$H$16:$I$33,2,TRUE),"")</f>
        <v>BAJO</v>
      </c>
      <c r="E13" s="413">
        <f>IFERROR((AVERAGEIF($C$23:$C$122,"*Ingresos*",$Q$23:$Q$122)),"")</f>
        <v>2</v>
      </c>
      <c r="F13" s="426" t="str">
        <f>IFERROR(VLOOKUP(G13,' RIESGOS Y CONTROLES'!$F$59:$H$62,3),"")</f>
        <v>ADECUADO</v>
      </c>
      <c r="G13" s="370">
        <f>IFERROR(AVERAGEIF($C$23:$C$122,"*Ingresos*",$Z$23:$Z$122),"")</f>
        <v>2.6000000000000005</v>
      </c>
      <c r="H13" s="393" t="str">
        <f>IFERROR(VLOOKUP(I13,' RIESGOS Y CONTROLES'!$H$16:$I$33,2),"")</f>
        <v>BAJO</v>
      </c>
      <c r="I13" s="415">
        <f>IFERROR(AVERAGEIF($C$23:$C$122,"*Ingresos*",$AB$23:$AB$122),"")</f>
        <v>1</v>
      </c>
      <c r="J13" s="402" t="str">
        <f>IFERROR(VLOOKUP(K13,' RIESGOS Y CONTROLES'!$D$100:$F$103,3),"")</f>
        <v>EFECTIVO</v>
      </c>
      <c r="K13" s="371">
        <f>IFERROR(AVERAGEIF($C$23:$C$122,"*Ingresos*",$AG$23:$AG$122),"")</f>
        <v>2.8</v>
      </c>
      <c r="L13" s="502" t="str">
        <f t="shared" si="0"/>
        <v>EFICIENTE</v>
      </c>
      <c r="M13" s="503"/>
      <c r="N13" s="503"/>
      <c r="O13" s="417">
        <f t="shared" si="1"/>
        <v>2.75</v>
      </c>
      <c r="P13" s="425" t="str">
        <f>_xlfn.IFNA(VLOOKUP(P11,Calificacion_eficiencia,3),"")</f>
        <v>EFICIENTE</v>
      </c>
      <c r="Q13" s="408"/>
      <c r="T13" s="27"/>
      <c r="U13" s="104"/>
      <c r="V13" s="27"/>
      <c r="W13" s="27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21.95" customHeight="1" thickTop="1" x14ac:dyDescent="0.25">
      <c r="B14" s="510"/>
      <c r="C14" s="386" t="s">
        <v>270</v>
      </c>
      <c r="D14" s="387" t="str">
        <f>IFERROR(VLOOKUP(E14,' RIESGOS Y CONTROLES'!$H$16:$I$33,2,TRUE),"")</f>
        <v/>
      </c>
      <c r="E14" s="413" t="str">
        <f>IFERROR((AVERAGEIF($C$23:$C$122,"*Gastos*",$Q$23:$Q$122)),"")</f>
        <v/>
      </c>
      <c r="F14" s="426" t="str">
        <f>IFERROR(VLOOKUP(G14,' RIESGOS Y CONTROLES'!$F$59:$H$62,3),"")</f>
        <v/>
      </c>
      <c r="G14" s="370" t="str">
        <f>IFERROR(AVERAGEIF($C$23:$C$122,"*Gastos*",$Z$23:$Z$122),"")</f>
        <v/>
      </c>
      <c r="H14" s="393" t="str">
        <f>IFERROR(VLOOKUP(I14,' RIESGOS Y CONTROLES'!$H$16:$I$33,2),"")</f>
        <v/>
      </c>
      <c r="I14" s="415" t="str">
        <f>IFERROR(AVERAGEIF($C$23:$C$122,"*Gastos*",$AB$23:$AB$122),"")</f>
        <v/>
      </c>
      <c r="J14" s="402" t="str">
        <f>IFERROR(VLOOKUP(K14,' RIESGOS Y CONTROLES'!$D$100:$F$103,3),"")</f>
        <v/>
      </c>
      <c r="K14" s="371" t="str">
        <f>IFERROR(AVERAGEIF($C$23:$C$122,"*Gastos*",$AG$23:$AG$122),"")</f>
        <v/>
      </c>
      <c r="L14" s="502" t="str">
        <f t="shared" si="0"/>
        <v/>
      </c>
      <c r="M14" s="503"/>
      <c r="N14" s="503"/>
      <c r="O14" s="417" t="str">
        <f t="shared" si="1"/>
        <v/>
      </c>
      <c r="P14" s="409"/>
      <c r="Q14" s="400"/>
      <c r="T14" s="27"/>
      <c r="U14" s="104"/>
      <c r="V14" s="27"/>
      <c r="W14" s="27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21.95" customHeight="1" x14ac:dyDescent="0.25">
      <c r="B15" s="509" t="s">
        <v>941</v>
      </c>
      <c r="C15" s="386" t="s">
        <v>267</v>
      </c>
      <c r="D15" s="387" t="str">
        <f>IFERROR(VLOOKUP(E15,' RIESGOS Y CONTROLES'!$H$16:$I$33,2,TRUE),"")</f>
        <v>CRÍTICO</v>
      </c>
      <c r="E15" s="413">
        <f>IFERROR((AVERAGEIF($C$23:$C$122,"*Planes*",$Q$23:$Q$122)),"")</f>
        <v>10.5</v>
      </c>
      <c r="F15" s="426" t="str">
        <f>IFERROR(VLOOKUP(G15,' RIESGOS Y CONTROLES'!$F$59:$H$62,3),"")</f>
        <v>PARCIALMENTE ADECUADO</v>
      </c>
      <c r="G15" s="370">
        <f>IFERROR(AVERAGEIF($C$23:$C$122,"*Planes*",$Z$23:$Z$122),"")</f>
        <v>2.2000000000000002</v>
      </c>
      <c r="H15" s="393" t="str">
        <f>IFERROR(VLOOKUP(I15,' RIESGOS Y CONTROLES'!$H$16:$I$33,2),"")</f>
        <v>MEDIO</v>
      </c>
      <c r="I15" s="415">
        <f>IFERROR(AVERAGEIF($C$23:$C$122,"*Planes*",$AB$23:$AB$122),"")</f>
        <v>5.5</v>
      </c>
      <c r="J15" s="402" t="str">
        <f>IFERROR(VLOOKUP(K15,' RIESGOS Y CONTROLES'!$D$100:$F$103,3),"")</f>
        <v>PARCIALMENTE EFECTIVO</v>
      </c>
      <c r="K15" s="371">
        <f>IFERROR(AVERAGEIF($C$23:$C$122,"*Planes*",$AG$23:$AG$122),"")</f>
        <v>2.2000000000000002</v>
      </c>
      <c r="L15" s="502" t="str">
        <f t="shared" si="0"/>
        <v>CON DEFICIENCIAS</v>
      </c>
      <c r="M15" s="503"/>
      <c r="N15" s="503"/>
      <c r="O15" s="417">
        <f t="shared" si="1"/>
        <v>2.2000000000000002</v>
      </c>
      <c r="P15" s="13"/>
      <c r="Q15" s="400"/>
      <c r="T15" s="27"/>
      <c r="U15" s="104"/>
      <c r="V15" s="27"/>
      <c r="W15" s="27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21.95" customHeight="1" thickBot="1" x14ac:dyDescent="0.3">
      <c r="B16" s="518"/>
      <c r="C16" s="388" t="s">
        <v>268</v>
      </c>
      <c r="D16" s="396" t="str">
        <f>IFERROR(VLOOKUP(E16,' RIESGOS Y CONTROLES'!$H$16:$I$33,2,TRUE),"")</f>
        <v>ALTO</v>
      </c>
      <c r="E16" s="414">
        <f>IFERROR((AVERAGEIF($C$23:$C$122,"*Gasto_Público*",$Q$23:$Q$122)),"")</f>
        <v>9.5</v>
      </c>
      <c r="F16" s="427" t="str">
        <f>IFERROR(VLOOKUP(G16,' RIESGOS Y CONTROLES'!$F$59:$H$62,3),"")</f>
        <v>INADECUADO</v>
      </c>
      <c r="G16" s="397">
        <f>IFERROR(AVERAGEIF($C$23:$C$122,"*Gasto_Público*",$Z$23:$Z$122),"")</f>
        <v>1.1000000000000001</v>
      </c>
      <c r="H16" s="396" t="str">
        <f>IFERROR(VLOOKUP(I16,' RIESGOS Y CONTROLES'!$H$16:$I$33,2),"")</f>
        <v>ALTO</v>
      </c>
      <c r="I16" s="416">
        <f>IFERROR(AVERAGEIF($C$23:$C$122,"*Gasto_Público*",$AB$23:$AB$122),"")</f>
        <v>8</v>
      </c>
      <c r="J16" s="403" t="str">
        <f>IFERROR(VLOOKUP(K16,' RIESGOS Y CONTROLES'!$D$100:$F$103,3),"")</f>
        <v>INEFECTIVO</v>
      </c>
      <c r="K16" s="398">
        <f>IFERROR(AVERAGEIF($C$23:$C$122,"*Gasto_Público*",$AG$23:$AG$122),"")</f>
        <v>1.3</v>
      </c>
      <c r="L16" s="504" t="str">
        <f t="shared" si="0"/>
        <v>INEFICIENTE</v>
      </c>
      <c r="M16" s="505"/>
      <c r="N16" s="505"/>
      <c r="O16" s="418">
        <f t="shared" si="1"/>
        <v>1.25</v>
      </c>
      <c r="P16" s="13"/>
      <c r="Q16" s="400"/>
      <c r="T16" s="27"/>
      <c r="U16" s="214"/>
      <c r="V16" s="27"/>
      <c r="W16" s="27"/>
      <c r="X16" s="29"/>
      <c r="Y16" s="29"/>
      <c r="Z16" s="29"/>
      <c r="AA16" s="29"/>
      <c r="AB16" s="29"/>
      <c r="AC16" s="29"/>
      <c r="AD16" s="29"/>
      <c r="AE16" s="214"/>
      <c r="AF16" s="29"/>
      <c r="AG16" s="29"/>
      <c r="AH16" s="29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1:54" s="14" customFormat="1" ht="30" customHeight="1" thickBot="1" x14ac:dyDescent="0.3">
      <c r="B17" s="437" t="s">
        <v>61</v>
      </c>
      <c r="C17" s="438"/>
      <c r="D17" s="431" t="str">
        <f>IFERROR(VLOOKUP(E17,' RIESGOS Y CONTROLES'!$D$16:$E$33,2,FALSE),"")</f>
        <v>ALTO</v>
      </c>
      <c r="E17" s="410">
        <f>IFERROR(ROUND(AVERAGE(E11:E16),0),"")</f>
        <v>8</v>
      </c>
      <c r="F17" s="428" t="str">
        <f>IFERROR(VLOOKUP(G17,' RIESGOS Y CONTROLES'!$F$59:$H$62,3),"")</f>
        <v>INADECUADO</v>
      </c>
      <c r="G17" s="399">
        <f>IFERROR(AVERAGE(G11:G16),"")</f>
        <v>1.9250000000000003</v>
      </c>
      <c r="H17" s="395" t="str">
        <f>IFERROR(VLOOKUP(I17,' RIESGOS Y CONTROLES'!$D$16:$E$33,2,FALSE),"")</f>
        <v>MEDIO</v>
      </c>
      <c r="I17" s="410">
        <f>IFERROR(ROUND(AVERAGE(I11:I16),0),"")</f>
        <v>5</v>
      </c>
      <c r="J17" s="429" t="str">
        <f>IFERROR(VLOOKUP(K17,' RIESGOS Y CONTROLES'!$D$100:$F$103,3),"")</f>
        <v>PARCIALMENTE EFECTIVO</v>
      </c>
      <c r="K17" s="394">
        <f>IFERROR(AVERAGE(K11:K16),"")</f>
        <v>2.3250000000000002</v>
      </c>
      <c r="L17" s="506" t="str">
        <f t="shared" si="0"/>
        <v>CON DEFICIENCIAS</v>
      </c>
      <c r="M17" s="507"/>
      <c r="N17" s="507"/>
      <c r="O17" s="424">
        <f>IFERROR(AVERAGE(O11:O16),"")</f>
        <v>2.2250000000000001</v>
      </c>
      <c r="P17" s="13"/>
      <c r="Q17" s="401"/>
      <c r="T17" s="27"/>
      <c r="U17" s="214"/>
      <c r="V17" s="27"/>
      <c r="W17" s="27"/>
      <c r="X17" s="29"/>
      <c r="Y17" s="29"/>
      <c r="Z17" s="29"/>
      <c r="AA17" s="29"/>
      <c r="AB17" s="29"/>
      <c r="AC17" s="29"/>
      <c r="AD17" s="29"/>
      <c r="AE17" s="214"/>
      <c r="AF17" s="29"/>
      <c r="AG17" s="29"/>
      <c r="AH17" s="29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1:54" s="14" customFormat="1" ht="24" customHeight="1" thickTop="1" thickBot="1" x14ac:dyDescent="0.3">
      <c r="B18" s="430"/>
      <c r="C18" s="430"/>
      <c r="F18" s="420" t="s">
        <v>878</v>
      </c>
      <c r="G18" s="421">
        <f>(G17-1)*50%</f>
        <v>0.46250000000000013</v>
      </c>
      <c r="J18" s="419" t="s">
        <v>878</v>
      </c>
      <c r="K18" s="422">
        <f>(K17-1)*50%</f>
        <v>0.66250000000000009</v>
      </c>
      <c r="L18" s="440" t="s">
        <v>878</v>
      </c>
      <c r="M18" s="441"/>
      <c r="N18" s="442"/>
      <c r="O18" s="423">
        <f>(O17-1)*50%</f>
        <v>0.61250000000000004</v>
      </c>
      <c r="P18" s="405"/>
      <c r="T18" s="205"/>
      <c r="U18" s="205"/>
      <c r="V18" s="205"/>
      <c r="W18" s="27"/>
      <c r="X18" s="29"/>
      <c r="Y18" s="29"/>
      <c r="Z18" s="29"/>
      <c r="AA18" s="29"/>
      <c r="AB18" s="29"/>
      <c r="AC18" s="29"/>
      <c r="AD18" s="29"/>
      <c r="AE18" s="214"/>
      <c r="AF18" s="29"/>
      <c r="AG18" s="29"/>
      <c r="AH18" s="29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1:54" s="14" customFormat="1" ht="19.5" thickTop="1" thickBot="1" x14ac:dyDescent="0.3">
      <c r="B19" s="23"/>
      <c r="C19" s="23"/>
      <c r="D19" s="23"/>
      <c r="E19" s="23"/>
      <c r="F19" s="23"/>
      <c r="G19" s="432"/>
      <c r="H19" s="260" t="s">
        <v>944</v>
      </c>
      <c r="I19" s="23"/>
      <c r="J19" s="260" t="s">
        <v>945</v>
      </c>
      <c r="K19" s="27"/>
      <c r="L19" s="27"/>
      <c r="M19" s="27"/>
      <c r="N19" s="104"/>
      <c r="O19" s="406"/>
      <c r="P19" s="27"/>
      <c r="Q19" s="27"/>
      <c r="S19" s="27"/>
      <c r="T19" s="27"/>
      <c r="U19" s="375"/>
      <c r="V19" s="27"/>
      <c r="W19" s="27"/>
      <c r="X19" s="29"/>
      <c r="Y19" s="29"/>
      <c r="Z19" s="29"/>
      <c r="AA19" s="29"/>
      <c r="AB19" s="463"/>
      <c r="AC19" s="463"/>
      <c r="AD19" s="29"/>
      <c r="AE19" s="29"/>
      <c r="AF19" s="29"/>
      <c r="AG19" s="29"/>
      <c r="AH19" s="29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 ht="15" customHeight="1" thickBot="1" x14ac:dyDescent="0.3">
      <c r="A20" s="449" t="s">
        <v>903</v>
      </c>
      <c r="B20" s="449" t="s">
        <v>942</v>
      </c>
      <c r="C20" s="449" t="s">
        <v>943</v>
      </c>
      <c r="D20" s="553" t="s">
        <v>946</v>
      </c>
      <c r="E20" s="452" t="s">
        <v>912</v>
      </c>
      <c r="F20" s="454"/>
      <c r="G20" s="452" t="s">
        <v>913</v>
      </c>
      <c r="H20" s="453"/>
      <c r="I20" s="454"/>
      <c r="J20" s="488" t="s">
        <v>21</v>
      </c>
      <c r="K20" s="489"/>
      <c r="L20" s="489"/>
      <c r="M20" s="490"/>
      <c r="N20" s="485" t="s">
        <v>5</v>
      </c>
      <c r="O20" s="485" t="s">
        <v>753</v>
      </c>
      <c r="P20" s="485" t="s">
        <v>754</v>
      </c>
      <c r="Q20" s="477" t="s">
        <v>60</v>
      </c>
      <c r="R20" s="477" t="s">
        <v>347</v>
      </c>
      <c r="S20" s="482" t="s">
        <v>729</v>
      </c>
      <c r="T20" s="483"/>
      <c r="U20" s="483"/>
      <c r="V20" s="483"/>
      <c r="W20" s="483"/>
      <c r="X20" s="483"/>
      <c r="Y20" s="483"/>
      <c r="Z20" s="483"/>
      <c r="AA20" s="484"/>
      <c r="AB20" s="469" t="s">
        <v>307</v>
      </c>
      <c r="AC20" s="470"/>
      <c r="AD20" s="466" t="s">
        <v>886</v>
      </c>
      <c r="AE20" s="467"/>
      <c r="AF20" s="467"/>
      <c r="AG20" s="467"/>
      <c r="AH20" s="468"/>
    </row>
    <row r="21" spans="1:54" ht="64.5" customHeight="1" thickBot="1" x14ac:dyDescent="0.3">
      <c r="A21" s="450"/>
      <c r="B21" s="464"/>
      <c r="C21" s="464"/>
      <c r="D21" s="554"/>
      <c r="E21" s="455"/>
      <c r="F21" s="457"/>
      <c r="G21" s="455"/>
      <c r="H21" s="456"/>
      <c r="I21" s="457"/>
      <c r="J21" s="491"/>
      <c r="K21" s="492"/>
      <c r="L21" s="492"/>
      <c r="M21" s="493"/>
      <c r="N21" s="486"/>
      <c r="O21" s="486"/>
      <c r="P21" s="486"/>
      <c r="Q21" s="478"/>
      <c r="R21" s="478"/>
      <c r="S21" s="302" t="s">
        <v>28</v>
      </c>
      <c r="T21" s="475" t="s">
        <v>281</v>
      </c>
      <c r="U21" s="303" t="s">
        <v>278</v>
      </c>
      <c r="V21" s="303" t="s">
        <v>282</v>
      </c>
      <c r="W21" s="303" t="s">
        <v>757</v>
      </c>
      <c r="X21" s="303" t="s">
        <v>277</v>
      </c>
      <c r="Y21" s="304" t="s">
        <v>276</v>
      </c>
      <c r="Z21" s="480" t="s">
        <v>24</v>
      </c>
      <c r="AA21" s="481"/>
      <c r="AB21" s="471" t="s">
        <v>362</v>
      </c>
      <c r="AC21" s="472"/>
      <c r="AD21" s="305" t="s">
        <v>301</v>
      </c>
      <c r="AE21" s="305" t="s">
        <v>300</v>
      </c>
      <c r="AF21" s="316" t="s">
        <v>302</v>
      </c>
      <c r="AG21" s="466" t="s">
        <v>77</v>
      </c>
      <c r="AH21" s="468"/>
    </row>
    <row r="22" spans="1:54" s="16" customFormat="1" ht="63.75" thickBot="1" x14ac:dyDescent="0.3">
      <c r="A22" s="451"/>
      <c r="B22" s="465"/>
      <c r="C22" s="465"/>
      <c r="D22" s="555"/>
      <c r="E22" s="458"/>
      <c r="F22" s="460"/>
      <c r="G22" s="458"/>
      <c r="H22" s="459"/>
      <c r="I22" s="460"/>
      <c r="J22" s="306" t="s">
        <v>914</v>
      </c>
      <c r="K22" s="307" t="s">
        <v>0</v>
      </c>
      <c r="L22" s="307" t="s">
        <v>1</v>
      </c>
      <c r="M22" s="306" t="s">
        <v>59</v>
      </c>
      <c r="N22" s="487"/>
      <c r="O22" s="487"/>
      <c r="P22" s="487"/>
      <c r="Q22" s="479"/>
      <c r="R22" s="479"/>
      <c r="S22" s="308" t="s">
        <v>318</v>
      </c>
      <c r="T22" s="476"/>
      <c r="U22" s="309">
        <v>0.2</v>
      </c>
      <c r="V22" s="309">
        <v>0.2</v>
      </c>
      <c r="W22" s="309">
        <v>0.2</v>
      </c>
      <c r="X22" s="309">
        <v>0.2</v>
      </c>
      <c r="Y22" s="310">
        <v>0.2</v>
      </c>
      <c r="Z22" s="308" t="s">
        <v>62</v>
      </c>
      <c r="AA22" s="311" t="s">
        <v>317</v>
      </c>
      <c r="AB22" s="473"/>
      <c r="AC22" s="474"/>
      <c r="AD22" s="312">
        <v>0.6</v>
      </c>
      <c r="AE22" s="313">
        <v>0.2</v>
      </c>
      <c r="AF22" s="314">
        <v>0.2</v>
      </c>
      <c r="AG22" s="305" t="s">
        <v>316</v>
      </c>
      <c r="AH22" s="315" t="s">
        <v>317</v>
      </c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</row>
    <row r="23" spans="1:54" ht="50.1" customHeight="1" x14ac:dyDescent="0.25">
      <c r="A23" s="285">
        <v>1</v>
      </c>
      <c r="B23" s="284" t="s">
        <v>920</v>
      </c>
      <c r="C23" s="284" t="s">
        <v>926</v>
      </c>
      <c r="D23" s="284" t="s">
        <v>80</v>
      </c>
      <c r="E23" s="500" t="s">
        <v>151</v>
      </c>
      <c r="F23" s="501"/>
      <c r="G23" s="439" t="s">
        <v>442</v>
      </c>
      <c r="H23" s="439"/>
      <c r="I23" s="439"/>
      <c r="J23" s="286" t="s">
        <v>510</v>
      </c>
      <c r="K23" s="287">
        <v>2</v>
      </c>
      <c r="L23" s="287">
        <v>2</v>
      </c>
      <c r="M23" s="288" t="str">
        <f>IFERROR(VLOOKUP((K23*L23),' RIESGOS Y CONTROLES'!$B$10:$D$12,3),"")</f>
        <v>MEDIO</v>
      </c>
      <c r="N23" s="289" t="s">
        <v>13</v>
      </c>
      <c r="O23" s="289" t="s">
        <v>353</v>
      </c>
      <c r="P23" s="289" t="s">
        <v>349</v>
      </c>
      <c r="Q23" s="300">
        <f>IFERROR((K23*L23)+(VLOOKUP(N23,CONTROL!$A$2:$B$3,2,FALSE)),"")</f>
        <v>13</v>
      </c>
      <c r="R23" s="290" t="str">
        <f>IFERROR(VLOOKUP(Q23,' RIESGOS Y CONTROLES'!$D$16:$E$33,2,FALSE),"")</f>
        <v>CRÍTICO</v>
      </c>
      <c r="S23" s="291" t="s">
        <v>904</v>
      </c>
      <c r="T23" s="287" t="s">
        <v>4</v>
      </c>
      <c r="U23" s="287" t="s">
        <v>43</v>
      </c>
      <c r="V23" s="287" t="s">
        <v>286</v>
      </c>
      <c r="W23" s="292" t="s">
        <v>13</v>
      </c>
      <c r="X23" s="292" t="s">
        <v>46</v>
      </c>
      <c r="Y23" s="287" t="s">
        <v>49</v>
      </c>
      <c r="Z23" s="293">
        <f>IFERROR(IF(T23="Inexistente",0,((VLOOKUP(U23,CONTROL!$A$11:$B$13,2,FALSE)*$U$22)+(VLOOKUP(V23,CONTROL!$A$16:$B$17,2,FALSE)*$V$22)+(VLOOKUP(W23,CONTROL!$A$20:$B$21,2,FALSE)*$W$22)+(VLOOKUP(X23,CONTROL!$D$2:$E$3,2,FALSE)*$X$22)+(VLOOKUP(Y23,CONTROL!$D$7:$E$8,2,FALSE)*$Y$22))),"")</f>
        <v>0</v>
      </c>
      <c r="AA23" s="294" t="str">
        <f>IFERROR(VLOOKUP(Z23,' RIESGOS Y CONTROLES'!$F$59:$H$62,3),"")</f>
        <v>INEXISTENTE</v>
      </c>
      <c r="AB23" s="295">
        <f>IFERROR(ROUND(Q23/HLOOKUP(AA23,' RIESGOS Y CONTROLES'!$B$66:$E$67,2,FALSE),0),"")</f>
        <v>13</v>
      </c>
      <c r="AC23" s="296" t="str">
        <f>IFERROR(VLOOKUP(AB23,' RIESGOS Y CONTROLES'!$G$68:$H$85,2,FALSE),"")</f>
        <v>CRÍTICO</v>
      </c>
      <c r="AD23" s="287" t="s">
        <v>303</v>
      </c>
      <c r="AE23" s="287" t="s">
        <v>47</v>
      </c>
      <c r="AF23" s="287" t="s">
        <v>13</v>
      </c>
      <c r="AG23" s="297">
        <f>IFERROR(IF(T23="Inexistente",0,((VLOOKUP(AE23,CONTROL!$G$2:$H$4,2,FALSE)*$AE$22)+(VLOOKUP(AD23,CONTROL!$G$7:$H$9,2,FALSE)*$AD$22)+(VLOOKUP(AF23,CONTROL!$G$13:$H$14,2,FALSE)*$AF$22))),"")</f>
        <v>0</v>
      </c>
      <c r="AH23" s="298" t="str">
        <f>IFERROR(VLOOKUP(AG23,' RIESGOS Y CONTROLES'!$D$100:$F$103,3),"")</f>
        <v>INEXISTENTE</v>
      </c>
      <c r="AI23" s="85"/>
      <c r="BB23" s="18"/>
    </row>
    <row r="24" spans="1:54" ht="50.1" customHeight="1" x14ac:dyDescent="0.25">
      <c r="A24" s="285">
        <v>2</v>
      </c>
      <c r="B24" s="284" t="s">
        <v>920</v>
      </c>
      <c r="C24" s="284" t="s">
        <v>925</v>
      </c>
      <c r="D24" s="284" t="s">
        <v>108</v>
      </c>
      <c r="E24" s="461" t="s">
        <v>235</v>
      </c>
      <c r="F24" s="462"/>
      <c r="G24" s="439" t="s">
        <v>454</v>
      </c>
      <c r="H24" s="439"/>
      <c r="I24" s="439"/>
      <c r="J24" s="286" t="s">
        <v>591</v>
      </c>
      <c r="K24" s="289">
        <v>2</v>
      </c>
      <c r="L24" s="289">
        <v>3</v>
      </c>
      <c r="M24" s="288" t="str">
        <f>IFERROR(VLOOKUP((K24*L24),' RIESGOS Y CONTROLES'!$B$10:$D$12,3),"")</f>
        <v>ALTO</v>
      </c>
      <c r="N24" s="289" t="s">
        <v>14</v>
      </c>
      <c r="O24" s="289"/>
      <c r="P24" s="289"/>
      <c r="Q24" s="300">
        <f>IFERROR((K24*L24)+(VLOOKUP(N24,CONTROL!$A$2:$B$3,2,FALSE)),"")</f>
        <v>6</v>
      </c>
      <c r="R24" s="290" t="str">
        <f>IFERROR(VLOOKUP(Q24,' RIESGOS Y CONTROLES'!$D$16:$E$33,2,FALSE),"")</f>
        <v>ALTO</v>
      </c>
      <c r="S24" s="291" t="s">
        <v>905</v>
      </c>
      <c r="T24" s="287" t="s">
        <v>47</v>
      </c>
      <c r="U24" s="289" t="s">
        <v>43</v>
      </c>
      <c r="V24" s="289" t="s">
        <v>286</v>
      </c>
      <c r="W24" s="292" t="s">
        <v>14</v>
      </c>
      <c r="X24" s="299" t="s">
        <v>46</v>
      </c>
      <c r="Y24" s="289" t="s">
        <v>49</v>
      </c>
      <c r="Z24" s="293">
        <f>IFERROR(IF(T24="Inexistente",0,((VLOOKUP(U24,CONTROL!$A$11:$B$13,2,FALSE)*$U$22)+(VLOOKUP(V24,CONTROL!$A$16:$B$17,2,FALSE)*$V$22)+(VLOOKUP(W24,CONTROL!$A$20:$B$21,2,FALSE)*$W$22)+(VLOOKUP(X24,CONTROL!$D$2:$E$3,2,FALSE)*$X$22)+(VLOOKUP(Y24,CONTROL!$D$7:$E$8,2,FALSE)*$Y$22))),"")</f>
        <v>2.2000000000000002</v>
      </c>
      <c r="AA24" s="294" t="str">
        <f>IFERROR(VLOOKUP(Z24,' RIESGOS Y CONTROLES'!$F$59:$H$62,3),"")</f>
        <v>PARCIALMENTE ADECUADO</v>
      </c>
      <c r="AB24" s="295">
        <f>IFERROR(ROUND(Q24/HLOOKUP(AA24,' RIESGOS Y CONTROLES'!$B$66:$E$67,2,FALSE),0),"")</f>
        <v>3</v>
      </c>
      <c r="AC24" s="296" t="str">
        <f>IFERROR(VLOOKUP(AB24,' RIESGOS Y CONTROLES'!$G$68:$H$85,2,FALSE),"")</f>
        <v>MEDIO</v>
      </c>
      <c r="AD24" s="289" t="s">
        <v>304</v>
      </c>
      <c r="AE24" s="289" t="s">
        <v>48</v>
      </c>
      <c r="AF24" s="289" t="s">
        <v>14</v>
      </c>
      <c r="AG24" s="297">
        <f>IFERROR(IF(T24="Inexistente",0,((VLOOKUP(AE24,CONTROL!$G$2:$H$4,2,FALSE)*$AE$22)+(VLOOKUP(AD24,CONTROL!$G$7:$H$9,2,FALSE)*$AD$22)+(VLOOKUP(AF24,CONTROL!$G$13:$H$14,2,FALSE)*$AF$22))),"")</f>
        <v>2</v>
      </c>
      <c r="AH24" s="298" t="str">
        <f>IFERROR(VLOOKUP(AG24,' RIESGOS Y CONTROLES'!$D$100:$F$103,3),"")</f>
        <v>PARCIALMENTE EFECTIVO</v>
      </c>
      <c r="BB24" s="18"/>
    </row>
    <row r="25" spans="1:54" ht="50.1" customHeight="1" x14ac:dyDescent="0.25">
      <c r="A25" s="285">
        <v>3</v>
      </c>
      <c r="B25" s="284" t="s">
        <v>922</v>
      </c>
      <c r="C25" s="284" t="s">
        <v>930</v>
      </c>
      <c r="D25" s="284" t="s">
        <v>155</v>
      </c>
      <c r="E25" s="461" t="s">
        <v>207</v>
      </c>
      <c r="F25" s="462"/>
      <c r="G25" s="439" t="s">
        <v>248</v>
      </c>
      <c r="H25" s="439"/>
      <c r="I25" s="439"/>
      <c r="J25" s="286" t="s">
        <v>651</v>
      </c>
      <c r="K25" s="289">
        <v>2</v>
      </c>
      <c r="L25" s="289">
        <v>1</v>
      </c>
      <c r="M25" s="288" t="str">
        <f>IFERROR(VLOOKUP((K25*L25),' RIESGOS Y CONTROLES'!$B$10:$D$12,3),"")</f>
        <v>BAJO</v>
      </c>
      <c r="N25" s="289" t="s">
        <v>13</v>
      </c>
      <c r="O25" s="289" t="s">
        <v>352</v>
      </c>
      <c r="P25" s="289" t="s">
        <v>348</v>
      </c>
      <c r="Q25" s="300">
        <f>IFERROR((K25*L25)+(VLOOKUP(N25,CONTROL!$A$2:$B$3,2,FALSE)),"")</f>
        <v>11</v>
      </c>
      <c r="R25" s="290" t="str">
        <f>IFERROR(VLOOKUP(Q25,' RIESGOS Y CONTROLES'!$D$16:$E$33,2,FALSE),"")</f>
        <v>CRÍTICO</v>
      </c>
      <c r="S25" s="291"/>
      <c r="T25" s="287" t="s">
        <v>47</v>
      </c>
      <c r="U25" s="289" t="s">
        <v>42</v>
      </c>
      <c r="V25" s="289" t="s">
        <v>287</v>
      </c>
      <c r="W25" s="292" t="s">
        <v>14</v>
      </c>
      <c r="X25" s="299" t="s">
        <v>46</v>
      </c>
      <c r="Y25" s="289" t="s">
        <v>50</v>
      </c>
      <c r="Z25" s="293">
        <f>IFERROR(IF(T25="Inexistente",0,((VLOOKUP(U25,CONTROL!$A$11:$B$13,2,FALSE)*$U$22)+(VLOOKUP(V25,CONTROL!$A$16:$B$17,2,FALSE)*$V$22)+(VLOOKUP(W25,CONTROL!$A$20:$B$21,2,FALSE)*$W$22)+(VLOOKUP(X25,CONTROL!$D$2:$E$3,2,FALSE)*$X$22)+(VLOOKUP(Y25,CONTROL!$D$7:$E$8,2,FALSE)*$Y$22))),"")</f>
        <v>1</v>
      </c>
      <c r="AA25" s="294" t="str">
        <f>IFERROR(VLOOKUP(Z25,' RIESGOS Y CONTROLES'!$F$59:$H$62,3),"")</f>
        <v>INADECUADO</v>
      </c>
      <c r="AB25" s="295">
        <f>IFERROR(ROUND(Q25/HLOOKUP(AA25,' RIESGOS Y CONTROLES'!$B$66:$E$67,2,FALSE),0),"")</f>
        <v>8</v>
      </c>
      <c r="AC25" s="296" t="str">
        <f>IFERROR(VLOOKUP(AB25,' RIESGOS Y CONTROLES'!$G$68:$H$85,2,FALSE),"")</f>
        <v>ALTO</v>
      </c>
      <c r="AD25" s="289" t="s">
        <v>303</v>
      </c>
      <c r="AE25" s="289" t="s">
        <v>47</v>
      </c>
      <c r="AF25" s="289" t="s">
        <v>14</v>
      </c>
      <c r="AG25" s="297">
        <f>IFERROR(IF(T25="Inexistente",0,((VLOOKUP(AE25,CONTROL!$G$2:$H$4,2,FALSE)*$AE$22)+(VLOOKUP(AD25,CONTROL!$G$7:$H$9,2,FALSE)*$AD$22)+(VLOOKUP(AF25,CONTROL!$G$13:$H$14,2,FALSE)*$AF$22))),"")</f>
        <v>3</v>
      </c>
      <c r="AH25" s="298" t="str">
        <f>IFERROR(VLOOKUP(AG25,' RIESGOS Y CONTROLES'!$D$100:$F$103,3),"")</f>
        <v>EFECTIVO</v>
      </c>
      <c r="BB25" s="18"/>
    </row>
    <row r="26" spans="1:54" ht="50.1" customHeight="1" x14ac:dyDescent="0.25">
      <c r="A26" s="285">
        <v>4</v>
      </c>
      <c r="B26" s="284" t="s">
        <v>923</v>
      </c>
      <c r="C26" s="284" t="s">
        <v>928</v>
      </c>
      <c r="D26" s="284" t="s">
        <v>150</v>
      </c>
      <c r="E26" s="461" t="s">
        <v>320</v>
      </c>
      <c r="F26" s="462"/>
      <c r="G26" s="439" t="s">
        <v>486</v>
      </c>
      <c r="H26" s="439"/>
      <c r="I26" s="439"/>
      <c r="J26" s="286" t="s">
        <v>614</v>
      </c>
      <c r="K26" s="287">
        <v>1</v>
      </c>
      <c r="L26" s="287">
        <v>2</v>
      </c>
      <c r="M26" s="288" t="str">
        <f>IFERROR(VLOOKUP((K26*L26),' RIESGOS Y CONTROLES'!$B$10:$D$12,3),"")</f>
        <v>BAJO</v>
      </c>
      <c r="N26" s="289" t="s">
        <v>14</v>
      </c>
      <c r="O26" s="289"/>
      <c r="P26" s="289"/>
      <c r="Q26" s="300">
        <f>IFERROR((K26*L26)+(VLOOKUP(N26,CONTROL!$A$2:$B$3,2,FALSE)),"")</f>
        <v>2</v>
      </c>
      <c r="R26" s="290" t="str">
        <f>IFERROR(VLOOKUP(Q26,' RIESGOS Y CONTROLES'!$D$16:$E$33,2,FALSE),"")</f>
        <v>BAJO</v>
      </c>
      <c r="S26" s="291" t="s">
        <v>79</v>
      </c>
      <c r="T26" s="287" t="s">
        <v>47</v>
      </c>
      <c r="U26" s="287" t="s">
        <v>43</v>
      </c>
      <c r="V26" s="287" t="s">
        <v>286</v>
      </c>
      <c r="W26" s="292" t="s">
        <v>13</v>
      </c>
      <c r="X26" s="292" t="s">
        <v>46</v>
      </c>
      <c r="Y26" s="287" t="s">
        <v>49</v>
      </c>
      <c r="Z26" s="293">
        <f>IFERROR(IF(T26="Inexistente",0,((VLOOKUP(U26,CONTROL!$A$11:$B$13,2,FALSE)*$U$22)+(VLOOKUP(V26,CONTROL!$A$16:$B$17,2,FALSE)*$V$22)+(VLOOKUP(W26,CONTROL!$A$20:$B$21,2,FALSE)*$W$22)+(VLOOKUP(X26,CONTROL!$D$2:$E$3,2,FALSE)*$X$22)+(VLOOKUP(Y26,CONTROL!$D$7:$E$8,2,FALSE)*$Y$22))),"")</f>
        <v>2.6000000000000005</v>
      </c>
      <c r="AA26" s="294" t="str">
        <f>IFERROR(VLOOKUP(Z26,' RIESGOS Y CONTROLES'!$F$59:$H$62,3),"")</f>
        <v>ADECUADO</v>
      </c>
      <c r="AB26" s="295">
        <f>IFERROR(ROUND(Q26/HLOOKUP(AA26,' RIESGOS Y CONTROLES'!$B$66:$E$67,2,FALSE),0),"")</f>
        <v>1</v>
      </c>
      <c r="AC26" s="296" t="str">
        <f>IFERROR(VLOOKUP(AB26,' RIESGOS Y CONTROLES'!$G$68:$H$85,2,FALSE),"")</f>
        <v>BAJO</v>
      </c>
      <c r="AD26" s="287" t="s">
        <v>303</v>
      </c>
      <c r="AE26" s="287" t="s">
        <v>10</v>
      </c>
      <c r="AF26" s="287" t="s">
        <v>14</v>
      </c>
      <c r="AG26" s="297">
        <f>IFERROR(IF(T26="Inexistente",0,((VLOOKUP(AE26,CONTROL!$G$2:$H$4,2,FALSE)*$AE$22)+(VLOOKUP(AD26,CONTROL!$G$7:$H$9,2,FALSE)*$AD$22)+(VLOOKUP(AF26,CONTROL!$G$13:$H$14,2,FALSE)*$AF$22))),"")</f>
        <v>2.8</v>
      </c>
      <c r="AH26" s="298" t="str">
        <f>IFERROR(VLOOKUP(AG26,' RIESGOS Y CONTROLES'!$D$100:$F$103,3),"")</f>
        <v>EFECTIVO</v>
      </c>
      <c r="BB26" s="18"/>
    </row>
    <row r="27" spans="1:54" ht="50.1" customHeight="1" x14ac:dyDescent="0.25">
      <c r="A27" s="285">
        <v>5</v>
      </c>
      <c r="B27" s="284" t="s">
        <v>922</v>
      </c>
      <c r="C27" s="284" t="s">
        <v>930</v>
      </c>
      <c r="D27" s="284" t="s">
        <v>155</v>
      </c>
      <c r="E27" s="461" t="s">
        <v>208</v>
      </c>
      <c r="F27" s="462"/>
      <c r="G27" s="439" t="s">
        <v>239</v>
      </c>
      <c r="H27" s="439"/>
      <c r="I27" s="439"/>
      <c r="J27" s="286" t="s">
        <v>674</v>
      </c>
      <c r="K27" s="287">
        <v>3</v>
      </c>
      <c r="L27" s="287">
        <v>2</v>
      </c>
      <c r="M27" s="288" t="str">
        <f>IFERROR(VLOOKUP((K27*L27),' RIESGOS Y CONTROLES'!$B$10:$D$12,3),"")</f>
        <v>ALTO</v>
      </c>
      <c r="N27" s="289" t="s">
        <v>14</v>
      </c>
      <c r="O27" s="289"/>
      <c r="P27" s="289"/>
      <c r="Q27" s="300">
        <f>IFERROR((K27*L27)+(VLOOKUP(N27,CONTROL!$A$2:$B$3,2,FALSE)),"")</f>
        <v>6</v>
      </c>
      <c r="R27" s="290" t="str">
        <f>IFERROR(VLOOKUP(Q27,' RIESGOS Y CONTROLES'!$D$16:$E$33,2,FALSE),"")</f>
        <v>ALTO</v>
      </c>
      <c r="S27" s="291" t="s">
        <v>79</v>
      </c>
      <c r="T27" s="287" t="s">
        <v>47</v>
      </c>
      <c r="U27" s="287" t="s">
        <v>43</v>
      </c>
      <c r="V27" s="287" t="s">
        <v>286</v>
      </c>
      <c r="W27" s="292" t="s">
        <v>14</v>
      </c>
      <c r="X27" s="292" t="s">
        <v>45</v>
      </c>
      <c r="Y27" s="287" t="s">
        <v>49</v>
      </c>
      <c r="Z27" s="293">
        <f>IFERROR(IF(T27="Inexistente",0,((VLOOKUP(U27,CONTROL!$A$11:$B$13,2,FALSE)*$U$22)+(VLOOKUP(V27,CONTROL!$A$16:$B$17,2,FALSE)*$V$22)+(VLOOKUP(W27,CONTROL!$A$20:$B$21,2,FALSE)*$W$22)+(VLOOKUP(X27,CONTROL!$D$2:$E$3,2,FALSE)*$X$22)+(VLOOKUP(Y27,CONTROL!$D$7:$E$8,2,FALSE)*$Y$22))),"")</f>
        <v>2.6</v>
      </c>
      <c r="AA27" s="294" t="str">
        <f>IFERROR(VLOOKUP(Z27,' RIESGOS Y CONTROLES'!$F$59:$H$62,3),"")</f>
        <v>ADECUADO</v>
      </c>
      <c r="AB27" s="295">
        <f>IFERROR(ROUND(Q27/HLOOKUP(AA27,' RIESGOS Y CONTROLES'!$B$66:$E$67,2,FALSE),0),"")</f>
        <v>2</v>
      </c>
      <c r="AC27" s="296" t="str">
        <f>IFERROR(VLOOKUP(AB27,' RIESGOS Y CONTROLES'!$G$68:$H$85,2,FALSE),"")</f>
        <v>BAJO</v>
      </c>
      <c r="AD27" s="287" t="s">
        <v>303</v>
      </c>
      <c r="AE27" s="287" t="s">
        <v>47</v>
      </c>
      <c r="AF27" s="287" t="s">
        <v>14</v>
      </c>
      <c r="AG27" s="297">
        <f>IFERROR(IF(T27="Inexistente",0,((VLOOKUP(AE27,CONTROL!$G$2:$H$4,2,FALSE)*$AE$22)+(VLOOKUP(AD27,CONTROL!$G$7:$H$9,2,FALSE)*$AD$22)+(VLOOKUP(AF27,CONTROL!$G$13:$H$14,2,FALSE)*$AF$22))),"")</f>
        <v>3</v>
      </c>
      <c r="AH27" s="298" t="str">
        <f>IFERROR(VLOOKUP(AG27,' RIESGOS Y CONTROLES'!$D$100:$F$103,3),"")</f>
        <v>EFECTIVO</v>
      </c>
      <c r="BB27" s="18"/>
    </row>
    <row r="28" spans="1:54" ht="50.1" customHeight="1" x14ac:dyDescent="0.25">
      <c r="A28" s="285">
        <v>6</v>
      </c>
      <c r="B28" s="284" t="s">
        <v>922</v>
      </c>
      <c r="C28" s="284" t="s">
        <v>925</v>
      </c>
      <c r="D28" s="284" t="s">
        <v>107</v>
      </c>
      <c r="E28" s="461" t="s">
        <v>235</v>
      </c>
      <c r="F28" s="462"/>
      <c r="G28" s="439" t="s">
        <v>476</v>
      </c>
      <c r="H28" s="439"/>
      <c r="I28" s="439"/>
      <c r="J28" s="286" t="s">
        <v>682</v>
      </c>
      <c r="K28" s="287">
        <v>2</v>
      </c>
      <c r="L28" s="287">
        <v>3</v>
      </c>
      <c r="M28" s="288" t="str">
        <f>IFERROR(VLOOKUP((K28*L28),' RIESGOS Y CONTROLES'!$B$10:$D$12,3),"")</f>
        <v>ALTO</v>
      </c>
      <c r="N28" s="289" t="s">
        <v>13</v>
      </c>
      <c r="O28" s="289"/>
      <c r="P28" s="289"/>
      <c r="Q28" s="300">
        <f>IFERROR((K28*L28)+(VLOOKUP(N28,CONTROL!$A$2:$B$3,2,FALSE)),"")</f>
        <v>15</v>
      </c>
      <c r="R28" s="290" t="str">
        <f>IFERROR(VLOOKUP(Q28,' RIESGOS Y CONTROLES'!$D$16:$E$33,2,FALSE),"")</f>
        <v>CRÍTICO</v>
      </c>
      <c r="S28" s="291" t="s">
        <v>79</v>
      </c>
      <c r="T28" s="287" t="s">
        <v>47</v>
      </c>
      <c r="U28" s="287" t="s">
        <v>43</v>
      </c>
      <c r="V28" s="287" t="s">
        <v>287</v>
      </c>
      <c r="W28" s="292" t="s">
        <v>13</v>
      </c>
      <c r="X28" s="292" t="s">
        <v>45</v>
      </c>
      <c r="Y28" s="287" t="s">
        <v>50</v>
      </c>
      <c r="Z28" s="293">
        <f>IFERROR(IF(T28="Inexistente",0,((VLOOKUP(U28,CONTROL!$A$11:$B$13,2,FALSE)*$U$22)+(VLOOKUP(V28,CONTROL!$A$16:$B$17,2,FALSE)*$V$22)+(VLOOKUP(W28,CONTROL!$A$20:$B$21,2,FALSE)*$W$22)+(VLOOKUP(X28,CONTROL!$D$2:$E$3,2,FALSE)*$X$22)+(VLOOKUP(Y28,CONTROL!$D$7:$E$8,2,FALSE)*$Y$22))),"")</f>
        <v>2.2000000000000002</v>
      </c>
      <c r="AA28" s="294" t="str">
        <f>IFERROR(VLOOKUP(Z28,' RIESGOS Y CONTROLES'!$F$59:$H$62,3),"")</f>
        <v>PARCIALMENTE ADECUADO</v>
      </c>
      <c r="AB28" s="295">
        <f>IFERROR(ROUND(Q28/HLOOKUP(AA28,' RIESGOS Y CONTROLES'!$B$66:$E$67,2,FALSE),0),"")</f>
        <v>8</v>
      </c>
      <c r="AC28" s="296" t="str">
        <f>IFERROR(VLOOKUP(AB28,' RIESGOS Y CONTROLES'!$G$68:$H$85,2,FALSE),"")</f>
        <v>ALTO</v>
      </c>
      <c r="AD28" s="287" t="s">
        <v>54</v>
      </c>
      <c r="AE28" s="287" t="s">
        <v>10</v>
      </c>
      <c r="AF28" s="287" t="s">
        <v>13</v>
      </c>
      <c r="AG28" s="297">
        <f>IFERROR(IF(T28="Inexistente",0,((VLOOKUP(AE28,CONTROL!$G$2:$H$4,2,FALSE)*$AE$22)+(VLOOKUP(AD28,CONTROL!$G$7:$H$9,2,FALSE)*$AD$22)+(VLOOKUP(AF28,CONTROL!$G$13:$H$14,2,FALSE)*$AF$22))),"")</f>
        <v>2.4</v>
      </c>
      <c r="AH28" s="298" t="str">
        <f>IFERROR(VLOOKUP(AG28,' RIESGOS Y CONTROLES'!$D$100:$F$103,3),"")</f>
        <v>PARCIALMENTE EFECTIVO</v>
      </c>
      <c r="BB28" s="18"/>
    </row>
    <row r="29" spans="1:54" ht="50.1" customHeight="1" x14ac:dyDescent="0.25">
      <c r="A29" s="285">
        <v>7</v>
      </c>
      <c r="B29" s="284" t="s">
        <v>920</v>
      </c>
      <c r="C29" s="284" t="s">
        <v>926</v>
      </c>
      <c r="D29" s="284" t="s">
        <v>80</v>
      </c>
      <c r="E29" s="461" t="s">
        <v>151</v>
      </c>
      <c r="F29" s="462"/>
      <c r="G29" s="439" t="s">
        <v>431</v>
      </c>
      <c r="H29" s="439"/>
      <c r="I29" s="439"/>
      <c r="J29" s="286" t="s">
        <v>555</v>
      </c>
      <c r="K29" s="287">
        <v>2</v>
      </c>
      <c r="L29" s="287">
        <v>3</v>
      </c>
      <c r="M29" s="288" t="str">
        <f>IFERROR(VLOOKUP((K29*L29),' RIESGOS Y CONTROLES'!$B$10:$D$12,3),"")</f>
        <v>ALTO</v>
      </c>
      <c r="N29" s="289" t="s">
        <v>14</v>
      </c>
      <c r="O29" s="289"/>
      <c r="P29" s="289"/>
      <c r="Q29" s="300">
        <f>IFERROR((K29*L29)+(VLOOKUP(N29,CONTROL!$A$2:$B$3,2,FALSE)),"")</f>
        <v>6</v>
      </c>
      <c r="R29" s="290" t="str">
        <f>IFERROR(VLOOKUP(Q29,' RIESGOS Y CONTROLES'!$D$16:$E$33,2,FALSE),"")</f>
        <v>ALTO</v>
      </c>
      <c r="S29" s="291" t="s">
        <v>745</v>
      </c>
      <c r="T29" s="287" t="s">
        <v>47</v>
      </c>
      <c r="U29" s="287" t="s">
        <v>43</v>
      </c>
      <c r="V29" s="287" t="s">
        <v>287</v>
      </c>
      <c r="W29" s="292" t="s">
        <v>14</v>
      </c>
      <c r="X29" s="292" t="s">
        <v>45</v>
      </c>
      <c r="Y29" s="287" t="s">
        <v>49</v>
      </c>
      <c r="Z29" s="293">
        <f>IFERROR(IF(T29="Inexistente",0,((VLOOKUP(U29,CONTROL!$A$11:$B$13,2,FALSE)*$U$22)+(VLOOKUP(V29,CONTROL!$A$16:$B$17,2,FALSE)*$V$22)+(VLOOKUP(W29,CONTROL!$A$20:$B$21,2,FALSE)*$W$22)+(VLOOKUP(X29,CONTROL!$D$2:$E$3,2,FALSE)*$X$22)+(VLOOKUP(Y29,CONTROL!$D$7:$E$8,2,FALSE)*$Y$22))),"")</f>
        <v>2.2000000000000002</v>
      </c>
      <c r="AA29" s="294" t="str">
        <f>IFERROR(VLOOKUP(Z29,' RIESGOS Y CONTROLES'!$F$59:$H$62,3),"")</f>
        <v>PARCIALMENTE ADECUADO</v>
      </c>
      <c r="AB29" s="295">
        <f>IFERROR(ROUND(Q29/HLOOKUP(AA29,' RIESGOS Y CONTROLES'!$B$66:$E$67,2,FALSE),0),"")</f>
        <v>3</v>
      </c>
      <c r="AC29" s="296" t="str">
        <f>IFERROR(VLOOKUP(AB29,' RIESGOS Y CONTROLES'!$G$68:$H$85,2,FALSE),"")</f>
        <v>MEDIO</v>
      </c>
      <c r="AD29" s="287" t="s">
        <v>303</v>
      </c>
      <c r="AE29" s="287" t="s">
        <v>47</v>
      </c>
      <c r="AF29" s="287" t="s">
        <v>13</v>
      </c>
      <c r="AG29" s="297">
        <f>IFERROR(IF(T29="Inexistente",0,((VLOOKUP(AE29,CONTROL!$G$2:$H$4,2,FALSE)*$AE$22)+(VLOOKUP(AD29,CONTROL!$G$7:$H$9,2,FALSE)*$AD$22)+(VLOOKUP(AF29,CONTROL!$G$13:$H$14,2,FALSE)*$AF$22))),"")</f>
        <v>2.6</v>
      </c>
      <c r="AH29" s="298" t="str">
        <f>IFERROR(VLOOKUP(AG29,' RIESGOS Y CONTROLES'!$D$100:$F$103,3),"")</f>
        <v>EFECTIVO</v>
      </c>
      <c r="BB29" s="18"/>
    </row>
    <row r="30" spans="1:54" ht="50.1" customHeight="1" x14ac:dyDescent="0.25">
      <c r="A30" s="285">
        <v>8</v>
      </c>
      <c r="B30" s="284" t="s">
        <v>920</v>
      </c>
      <c r="C30" s="284"/>
      <c r="D30" s="284"/>
      <c r="E30" s="461"/>
      <c r="F30" s="462"/>
      <c r="G30" s="439"/>
      <c r="H30" s="439"/>
      <c r="I30" s="439"/>
      <c r="J30" s="286" t="s">
        <v>652</v>
      </c>
      <c r="K30" s="287">
        <v>1</v>
      </c>
      <c r="L30" s="287">
        <v>3</v>
      </c>
      <c r="M30" s="288" t="str">
        <f>IFERROR(VLOOKUP((K30*L30),' RIESGOS Y CONTROLES'!$B$10:$D$12,3),"")</f>
        <v>MEDIO</v>
      </c>
      <c r="N30" s="289" t="s">
        <v>13</v>
      </c>
      <c r="O30" s="289" t="s">
        <v>351</v>
      </c>
      <c r="P30" s="289" t="s">
        <v>348</v>
      </c>
      <c r="Q30" s="300">
        <f>IFERROR((K30*L30)+(VLOOKUP(N30,CONTROL!$A$2:$B$3,2,FALSE)),"")</f>
        <v>12</v>
      </c>
      <c r="R30" s="290" t="str">
        <f>IFERROR(VLOOKUP(Q30,' RIESGOS Y CONTROLES'!$D$16:$E$33,2,FALSE),"")</f>
        <v>CRÍTICO</v>
      </c>
      <c r="S30" s="291" t="s">
        <v>887</v>
      </c>
      <c r="T30" s="287" t="s">
        <v>47</v>
      </c>
      <c r="U30" s="287" t="s">
        <v>44</v>
      </c>
      <c r="V30" s="287" t="s">
        <v>286</v>
      </c>
      <c r="W30" s="292" t="s">
        <v>13</v>
      </c>
      <c r="X30" s="292" t="s">
        <v>46</v>
      </c>
      <c r="Y30" s="287" t="s">
        <v>49</v>
      </c>
      <c r="Z30" s="293">
        <f>IFERROR(IF(T30="Inexistente",0,((VLOOKUP(U30,CONTROL!$A$11:$B$13,2,FALSE)*$U$22)+(VLOOKUP(V30,CONTROL!$A$16:$B$17,2,FALSE)*$V$22)+(VLOOKUP(W30,CONTROL!$A$20:$B$21,2,FALSE)*$W$22)+(VLOOKUP(X30,CONTROL!$D$2:$E$3,2,FALSE)*$X$22)+(VLOOKUP(Y30,CONTROL!$D$7:$E$8,2,FALSE)*$Y$22))),"")</f>
        <v>2.4000000000000004</v>
      </c>
      <c r="AA30" s="294" t="str">
        <f>IFERROR(VLOOKUP(Z30,' RIESGOS Y CONTROLES'!$F$59:$H$62,3),"")</f>
        <v>PARCIALMENTE ADECUADO</v>
      </c>
      <c r="AB30" s="295">
        <f>IFERROR(ROUND(Q30/HLOOKUP(AA30,' RIESGOS Y CONTROLES'!$B$66:$E$67,2,FALSE),0),"")</f>
        <v>6</v>
      </c>
      <c r="AC30" s="296" t="str">
        <f>IFERROR(VLOOKUP(AB30,' RIESGOS Y CONTROLES'!$G$68:$H$85,2,FALSE),"")</f>
        <v>ALTO</v>
      </c>
      <c r="AD30" s="287" t="s">
        <v>304</v>
      </c>
      <c r="AE30" s="287" t="s">
        <v>47</v>
      </c>
      <c r="AF30" s="287" t="s">
        <v>14</v>
      </c>
      <c r="AG30" s="297">
        <f>IFERROR(IF(T30="Inexistente",0,((VLOOKUP(AE30,CONTROL!$G$2:$H$4,2,FALSE)*$AE$22)+(VLOOKUP(AD30,CONTROL!$G$7:$H$9,2,FALSE)*$AD$22)+(VLOOKUP(AF30,CONTROL!$G$13:$H$14,2,FALSE)*$AF$22))),"")</f>
        <v>2.4000000000000004</v>
      </c>
      <c r="AH30" s="298" t="str">
        <f>IFERROR(VLOOKUP(AG30,' RIESGOS Y CONTROLES'!$D$100:$F$103,3),"")</f>
        <v>PARCIALMENTE EFECTIVO</v>
      </c>
      <c r="BB30" s="18"/>
    </row>
    <row r="31" spans="1:54" ht="50.1" customHeight="1" x14ac:dyDescent="0.25">
      <c r="A31" s="285">
        <v>9</v>
      </c>
      <c r="B31" s="284" t="s">
        <v>920</v>
      </c>
      <c r="C31" s="284"/>
      <c r="D31" s="284"/>
      <c r="E31" s="461"/>
      <c r="F31" s="462"/>
      <c r="G31" s="439"/>
      <c r="H31" s="439"/>
      <c r="I31" s="439"/>
      <c r="J31" s="286" t="s">
        <v>654</v>
      </c>
      <c r="K31" s="287">
        <v>2</v>
      </c>
      <c r="L31" s="287">
        <v>3</v>
      </c>
      <c r="M31" s="288" t="str">
        <f>IFERROR(VLOOKUP((K31*L31),' RIESGOS Y CONTROLES'!$B$10:$D$12,3),"")</f>
        <v>ALTO</v>
      </c>
      <c r="N31" s="289" t="s">
        <v>14</v>
      </c>
      <c r="O31" s="289"/>
      <c r="P31" s="289"/>
      <c r="Q31" s="300">
        <f>IFERROR((K31*L31)+(VLOOKUP(N31,CONTROL!$A$2:$B$3,2,FALSE)),"")</f>
        <v>6</v>
      </c>
      <c r="R31" s="290" t="str">
        <f>IFERROR(VLOOKUP(Q31,' RIESGOS Y CONTROLES'!$D$16:$E$33,2,FALSE),"")</f>
        <v>ALTO</v>
      </c>
      <c r="S31" s="291" t="s">
        <v>888</v>
      </c>
      <c r="T31" s="287" t="s">
        <v>4</v>
      </c>
      <c r="U31" s="287"/>
      <c r="V31" s="287"/>
      <c r="W31" s="292"/>
      <c r="X31" s="292"/>
      <c r="Y31" s="287"/>
      <c r="Z31" s="293">
        <f>IFERROR(IF(T31="Inexistente",0,((VLOOKUP(U31,CONTROL!$A$11:$B$13,2,FALSE)*$U$22)+(VLOOKUP(V31,CONTROL!$A$16:$B$17,2,FALSE)*$V$22)+(VLOOKUP(W31,CONTROL!$A$20:$B$21,2,FALSE)*$W$22)+(VLOOKUP(X31,CONTROL!$D$2:$E$3,2,FALSE)*$X$22)+(VLOOKUP(Y31,CONTROL!$D$7:$E$8,2,FALSE)*$Y$22))),"")</f>
        <v>0</v>
      </c>
      <c r="AA31" s="294" t="str">
        <f>IFERROR(VLOOKUP(Z31,' RIESGOS Y CONTROLES'!$F$59:$H$62,3),"")</f>
        <v>INEXISTENTE</v>
      </c>
      <c r="AB31" s="295">
        <f>IFERROR(ROUND(Q31/HLOOKUP(AA31,' RIESGOS Y CONTROLES'!$B$66:$E$67,2,FALSE),0),"")</f>
        <v>6</v>
      </c>
      <c r="AC31" s="296" t="str">
        <f>IFERROR(VLOOKUP(AB31,' RIESGOS Y CONTROLES'!$G$68:$H$85,2,FALSE),"")</f>
        <v>ALTO</v>
      </c>
      <c r="AD31" s="287"/>
      <c r="AE31" s="287"/>
      <c r="AF31" s="287"/>
      <c r="AG31" s="297">
        <f>IFERROR(IF(T31="Inexistente",0,((VLOOKUP(AE31,CONTROL!$G$2:$H$4,2,FALSE)*$AE$22)+(VLOOKUP(AD31,CONTROL!$G$7:$H$9,2,FALSE)*$AD$22)+(VLOOKUP(AF31,CONTROL!$G$13:$H$14,2,FALSE)*$AF$22))),"")</f>
        <v>0</v>
      </c>
      <c r="AH31" s="298" t="str">
        <f>IFERROR(VLOOKUP(AG31,' RIESGOS Y CONTROLES'!$D$100:$F$103,3),"")</f>
        <v>INEXISTENTE</v>
      </c>
      <c r="BB31" s="18"/>
    </row>
    <row r="32" spans="1:54" ht="50.1" customHeight="1" x14ac:dyDescent="0.25">
      <c r="A32" s="285">
        <v>10</v>
      </c>
      <c r="B32" s="284" t="s">
        <v>920</v>
      </c>
      <c r="C32" s="284"/>
      <c r="D32" s="284"/>
      <c r="E32" s="461"/>
      <c r="F32" s="462"/>
      <c r="G32" s="439"/>
      <c r="H32" s="439"/>
      <c r="I32" s="439"/>
      <c r="J32" s="286" t="s">
        <v>673</v>
      </c>
      <c r="K32" s="287">
        <v>3</v>
      </c>
      <c r="L32" s="287">
        <v>1</v>
      </c>
      <c r="M32" s="288" t="str">
        <f>IFERROR(VLOOKUP((K32*L32),' RIESGOS Y CONTROLES'!$B$10:$D$12,3),"")</f>
        <v>MEDIO</v>
      </c>
      <c r="N32" s="289" t="s">
        <v>14</v>
      </c>
      <c r="O32" s="289"/>
      <c r="P32" s="289"/>
      <c r="Q32" s="300">
        <f>IFERROR((K32*L32)+(VLOOKUP(N32,CONTROL!$A$2:$B$3,2,FALSE)),"")</f>
        <v>3</v>
      </c>
      <c r="R32" s="290" t="str">
        <f>IFERROR(VLOOKUP(Q32,' RIESGOS Y CONTROLES'!$D$16:$E$33,2,FALSE),"")</f>
        <v>MEDIO</v>
      </c>
      <c r="S32" s="291" t="s">
        <v>889</v>
      </c>
      <c r="T32" s="287" t="s">
        <v>47</v>
      </c>
      <c r="U32" s="287" t="s">
        <v>44</v>
      </c>
      <c r="V32" s="287" t="s">
        <v>286</v>
      </c>
      <c r="W32" s="292" t="s">
        <v>13</v>
      </c>
      <c r="X32" s="292" t="s">
        <v>46</v>
      </c>
      <c r="Y32" s="287" t="s">
        <v>49</v>
      </c>
      <c r="Z32" s="293">
        <f>IFERROR(IF(T32="Inexistente",0,((VLOOKUP(U32,CONTROL!$A$11:$B$13,2,FALSE)*$U$22)+(VLOOKUP(V32,CONTROL!$A$16:$B$17,2,FALSE)*$V$22)+(VLOOKUP(W32,CONTROL!$A$20:$B$21,2,FALSE)*$W$22)+(VLOOKUP(X32,CONTROL!$D$2:$E$3,2,FALSE)*$X$22)+(VLOOKUP(Y32,CONTROL!$D$7:$E$8,2,FALSE)*$Y$22))),"")</f>
        <v>2.4000000000000004</v>
      </c>
      <c r="AA32" s="294" t="str">
        <f>IFERROR(VLOOKUP(Z32,' RIESGOS Y CONTROLES'!$F$59:$H$62,3),"")</f>
        <v>PARCIALMENTE ADECUADO</v>
      </c>
      <c r="AB32" s="295">
        <f>IFERROR(ROUND(Q32/HLOOKUP(AA32,' RIESGOS Y CONTROLES'!$B$66:$E$67,2,FALSE),0),"")</f>
        <v>2</v>
      </c>
      <c r="AC32" s="296" t="str">
        <f>IFERROR(VLOOKUP(AB32,' RIESGOS Y CONTROLES'!$G$68:$H$85,2,FALSE),"")</f>
        <v>BAJO</v>
      </c>
      <c r="AD32" s="287" t="s">
        <v>303</v>
      </c>
      <c r="AE32" s="287" t="s">
        <v>47</v>
      </c>
      <c r="AF32" s="287" t="s">
        <v>13</v>
      </c>
      <c r="AG32" s="297">
        <f>IFERROR(IF(T32="Inexistente",0,((VLOOKUP(AE32,CONTROL!$G$2:$H$4,2,FALSE)*$AE$22)+(VLOOKUP(AD32,CONTROL!$G$7:$H$9,2,FALSE)*$AD$22)+(VLOOKUP(AF32,CONTROL!$G$13:$H$14,2,FALSE)*$AF$22))),"")</f>
        <v>2.6</v>
      </c>
      <c r="AH32" s="298" t="str">
        <f>IFERROR(VLOOKUP(AG32,' RIESGOS Y CONTROLES'!$D$100:$F$103,3),"")</f>
        <v>EFECTIVO</v>
      </c>
      <c r="BB32" s="18"/>
    </row>
    <row r="33" spans="1:54" ht="50.1" customHeight="1" x14ac:dyDescent="0.25">
      <c r="A33" s="285">
        <v>11</v>
      </c>
      <c r="B33" s="284" t="s">
        <v>920</v>
      </c>
      <c r="C33" s="284"/>
      <c r="D33" s="284"/>
      <c r="E33" s="461"/>
      <c r="F33" s="462"/>
      <c r="G33" s="439"/>
      <c r="H33" s="439"/>
      <c r="I33" s="439"/>
      <c r="J33" s="286" t="s">
        <v>898</v>
      </c>
      <c r="K33" s="287">
        <v>2</v>
      </c>
      <c r="L33" s="287">
        <v>2</v>
      </c>
      <c r="M33" s="288" t="str">
        <f>IFERROR(VLOOKUP((K33*L33),' RIESGOS Y CONTROLES'!$B$10:$D$12,3),"")</f>
        <v>MEDIO</v>
      </c>
      <c r="N33" s="289" t="s">
        <v>13</v>
      </c>
      <c r="O33" s="289" t="s">
        <v>351</v>
      </c>
      <c r="P33" s="289" t="s">
        <v>350</v>
      </c>
      <c r="Q33" s="300">
        <f>IFERROR((K33*L33)+(VLOOKUP(N33,CONTROL!$A$2:$B$3,2,FALSE)),"")</f>
        <v>13</v>
      </c>
      <c r="R33" s="290" t="str">
        <f>IFERROR(VLOOKUP(Q33,' RIESGOS Y CONTROLES'!$D$16:$E$33,2,FALSE),"")</f>
        <v>CRÍTICO</v>
      </c>
      <c r="S33" s="291" t="s">
        <v>890</v>
      </c>
      <c r="T33" s="287" t="s">
        <v>4</v>
      </c>
      <c r="U33" s="287"/>
      <c r="V33" s="287"/>
      <c r="W33" s="292"/>
      <c r="X33" s="292"/>
      <c r="Y33" s="287"/>
      <c r="Z33" s="293">
        <f>IFERROR(IF(T33="Inexistente",0,((VLOOKUP(U33,CONTROL!$A$11:$B$13,2,FALSE)*$U$22)+(VLOOKUP(V33,CONTROL!$A$16:$B$17,2,FALSE)*$V$22)+(VLOOKUP(W33,CONTROL!$A$20:$B$21,2,FALSE)*$W$22)+(VLOOKUP(X33,CONTROL!$D$2:$E$3,2,FALSE)*$X$22)+(VLOOKUP(Y33,CONTROL!$D$7:$E$8,2,FALSE)*$Y$22))),"")</f>
        <v>0</v>
      </c>
      <c r="AA33" s="294" t="str">
        <f>IFERROR(VLOOKUP(Z33,' RIESGOS Y CONTROLES'!$F$59:$H$62,3),"")</f>
        <v>INEXISTENTE</v>
      </c>
      <c r="AB33" s="295">
        <f>IFERROR(ROUND(Q33/HLOOKUP(AA33,' RIESGOS Y CONTROLES'!$B$66:$E$67,2,FALSE),0),"")</f>
        <v>13</v>
      </c>
      <c r="AC33" s="296" t="str">
        <f>IFERROR(VLOOKUP(AB33,' RIESGOS Y CONTROLES'!$G$68:$H$85,2,FALSE),"")</f>
        <v>CRÍTICO</v>
      </c>
      <c r="AD33" s="287" t="s">
        <v>303</v>
      </c>
      <c r="AE33" s="287" t="s">
        <v>47</v>
      </c>
      <c r="AF33" s="287" t="s">
        <v>13</v>
      </c>
      <c r="AG33" s="297">
        <f>IFERROR(IF(T33="Inexistente",0,((VLOOKUP(AE33,CONTROL!$G$2:$H$4,2,FALSE)*$AE$22)+(VLOOKUP(AD33,CONTROL!$G$7:$H$9,2,FALSE)*$AD$22)+(VLOOKUP(AF33,CONTROL!$G$13:$H$14,2,FALSE)*$AF$22))),"")</f>
        <v>0</v>
      </c>
      <c r="AH33" s="298" t="str">
        <f>IFERROR(VLOOKUP(AG33,' RIESGOS Y CONTROLES'!$D$100:$F$103,3),"")</f>
        <v>INEXISTENTE</v>
      </c>
      <c r="BB33" s="18"/>
    </row>
    <row r="34" spans="1:54" ht="50.1" customHeight="1" x14ac:dyDescent="0.25">
      <c r="A34" s="390">
        <v>12</v>
      </c>
      <c r="B34" s="284" t="s">
        <v>920</v>
      </c>
      <c r="C34" s="284"/>
      <c r="D34" s="284"/>
      <c r="E34" s="461"/>
      <c r="F34" s="462"/>
      <c r="G34" s="439"/>
      <c r="H34" s="439"/>
      <c r="I34" s="439"/>
      <c r="J34" s="286" t="s">
        <v>910</v>
      </c>
      <c r="K34" s="287">
        <v>1</v>
      </c>
      <c r="L34" s="287">
        <v>3</v>
      </c>
      <c r="M34" s="288" t="str">
        <f>IFERROR(VLOOKUP((K34*L34),' RIESGOS Y CONTROLES'!$B$10:$D$12,3),"")</f>
        <v>MEDIO</v>
      </c>
      <c r="N34" s="289"/>
      <c r="O34" s="289"/>
      <c r="P34" s="289"/>
      <c r="Q34" s="300" t="str">
        <f>IFERROR((K34*L34)+(VLOOKUP(N34,CONTROL!$A$2:$B$3,2,FALSE)),"")</f>
        <v/>
      </c>
      <c r="R34" s="290" t="str">
        <f>IFERROR(VLOOKUP(Q34,' RIESGOS Y CONTROLES'!$D$16:$E$33,2,FALSE),"")</f>
        <v/>
      </c>
      <c r="S34" s="291"/>
      <c r="T34" s="287"/>
      <c r="U34" s="287"/>
      <c r="V34" s="287"/>
      <c r="W34" s="292"/>
      <c r="X34" s="292"/>
      <c r="Y34" s="287"/>
      <c r="Z34" s="293" t="str">
        <f>IFERROR(IF(T34="Inexistente",0,((VLOOKUP(U34,CONTROL!$A$11:$B$13,2,FALSE)*$U$22)+(VLOOKUP(V34,CONTROL!$A$16:$B$17,2,FALSE)*$V$22)+(VLOOKUP(W34,CONTROL!$A$20:$B$21,2,FALSE)*$W$22)+(VLOOKUP(X34,CONTROL!$D$2:$E$3,2,FALSE)*$X$22)+(VLOOKUP(Y34,CONTROL!$D$7:$E$8,2,FALSE)*$Y$22))),"")</f>
        <v/>
      </c>
      <c r="AA34" s="294" t="str">
        <f>IFERROR(VLOOKUP(Z34,' RIESGOS Y CONTROLES'!$F$59:$H$62,3),"")</f>
        <v/>
      </c>
      <c r="AB34" s="295" t="str">
        <f>IFERROR(ROUND(Q34/HLOOKUP(AA34,' RIESGOS Y CONTROLES'!$B$66:$E$67,2,FALSE),0),"")</f>
        <v/>
      </c>
      <c r="AC34" s="296" t="str">
        <f>IFERROR(VLOOKUP(AB34,' RIESGOS Y CONTROLES'!$G$68:$H$85,2,FALSE),"")</f>
        <v/>
      </c>
      <c r="AD34" s="287"/>
      <c r="AE34" s="287"/>
      <c r="AF34" s="287"/>
      <c r="AG34" s="297" t="str">
        <f>IFERROR(IF(T34="Inexistente",0,((VLOOKUP(AE34,CONTROL!$G$2:$H$4,2,FALSE)*$AE$22)+(VLOOKUP(AD34,CONTROL!$G$7:$H$9,2,FALSE)*$AD$22)+(VLOOKUP(AF34,CONTROL!$G$13:$H$14,2,FALSE)*$AF$22))),"")</f>
        <v/>
      </c>
      <c r="AH34" s="298" t="str">
        <f>IFERROR(VLOOKUP(AG34,' RIESGOS Y CONTROLES'!$D$100:$F$103,3),"")</f>
        <v/>
      </c>
      <c r="BB34" s="18"/>
    </row>
    <row r="35" spans="1:54" ht="50.1" customHeight="1" x14ac:dyDescent="0.25">
      <c r="A35" s="391"/>
      <c r="B35" s="389"/>
      <c r="C35" s="284"/>
      <c r="D35" s="284"/>
      <c r="E35" s="461"/>
      <c r="F35" s="462"/>
      <c r="G35" s="439"/>
      <c r="H35" s="439"/>
      <c r="I35" s="439"/>
      <c r="J35" s="286"/>
      <c r="K35" s="287"/>
      <c r="L35" s="287"/>
      <c r="M35" s="288" t="str">
        <f>IFERROR(VLOOKUP((K35*L35),' RIESGOS Y CONTROLES'!$B$10:$D$12,3),"")</f>
        <v/>
      </c>
      <c r="N35" s="289"/>
      <c r="O35" s="289"/>
      <c r="P35" s="289"/>
      <c r="Q35" s="300" t="str">
        <f>IFERROR((K35*L35)+(VLOOKUP(N35,CONTROL!$A$2:$B$3,2,FALSE)),"")</f>
        <v/>
      </c>
      <c r="R35" s="290" t="str">
        <f>IFERROR(VLOOKUP(Q35,' RIESGOS Y CONTROLES'!$D$16:$E$33,2,FALSE),"")</f>
        <v/>
      </c>
      <c r="S35" s="291"/>
      <c r="T35" s="287"/>
      <c r="U35" s="287"/>
      <c r="V35" s="287"/>
      <c r="W35" s="292"/>
      <c r="X35" s="292"/>
      <c r="Y35" s="287"/>
      <c r="Z35" s="293" t="str">
        <f>IFERROR(IF(T35="Inexistente",0,((VLOOKUP(U35,CONTROL!$A$11:$B$13,2,FALSE)*$U$22)+(VLOOKUP(V35,CONTROL!$A$16:$B$17,2,FALSE)*$V$22)+(VLOOKUP(W35,CONTROL!$A$20:$B$21,2,FALSE)*$W$22)+(VLOOKUP(X35,CONTROL!$D$2:$E$3,2,FALSE)*$X$22)+(VLOOKUP(Y35,CONTROL!$D$7:$E$8,2,FALSE)*$Y$22))),"")</f>
        <v/>
      </c>
      <c r="AA35" s="294" t="str">
        <f>IFERROR(VLOOKUP(Z35,' RIESGOS Y CONTROLES'!$F$59:$H$62,3),"")</f>
        <v/>
      </c>
      <c r="AB35" s="295" t="str">
        <f>IFERROR(ROUND(Q35/HLOOKUP(AA35,' RIESGOS Y CONTROLES'!$B$66:$E$67,2,FALSE),0),"")</f>
        <v/>
      </c>
      <c r="AC35" s="296" t="str">
        <f>IFERROR(VLOOKUP(AB35,' RIESGOS Y CONTROLES'!$G$68:$H$85,2,FALSE),"")</f>
        <v/>
      </c>
      <c r="AD35" s="287"/>
      <c r="AE35" s="287"/>
      <c r="AF35" s="287"/>
      <c r="AG35" s="297" t="str">
        <f>IFERROR(IF(T35="Inexistente",0,((VLOOKUP(AE35,CONTROL!$G$2:$H$4,2,FALSE)*$AE$22)+(VLOOKUP(AD35,CONTROL!$G$7:$H$9,2,FALSE)*$AD$22)+(VLOOKUP(AF35,CONTROL!$G$13:$H$14,2,FALSE)*$AF$22))),"")</f>
        <v/>
      </c>
      <c r="AH35" s="298" t="str">
        <f>IFERROR(VLOOKUP(AG35,' RIESGOS Y CONTROLES'!$D$100:$F$103,3),"")</f>
        <v/>
      </c>
      <c r="BB35" s="18"/>
    </row>
    <row r="36" spans="1:54" ht="50.1" customHeight="1" x14ac:dyDescent="0.25">
      <c r="A36" s="391"/>
      <c r="B36" s="389"/>
      <c r="C36" s="284"/>
      <c r="D36" s="284"/>
      <c r="E36" s="461"/>
      <c r="F36" s="462"/>
      <c r="G36" s="439"/>
      <c r="H36" s="439"/>
      <c r="I36" s="439"/>
      <c r="J36" s="286"/>
      <c r="K36" s="287"/>
      <c r="L36" s="287"/>
      <c r="M36" s="288" t="str">
        <f>IFERROR(VLOOKUP((K36*L36),' RIESGOS Y CONTROLES'!$B$10:$D$12,3),"")</f>
        <v/>
      </c>
      <c r="N36" s="289"/>
      <c r="O36" s="289"/>
      <c r="P36" s="289"/>
      <c r="Q36" s="300" t="str">
        <f>IFERROR((K36*L36)+(VLOOKUP(N36,CONTROL!$A$2:$B$3,2,FALSE)),"")</f>
        <v/>
      </c>
      <c r="R36" s="290" t="str">
        <f>IFERROR(VLOOKUP(Q36,' RIESGOS Y CONTROLES'!$D$16:$E$33,2,FALSE),"")</f>
        <v/>
      </c>
      <c r="S36" s="291"/>
      <c r="T36" s="287"/>
      <c r="U36" s="287"/>
      <c r="V36" s="287"/>
      <c r="W36" s="292"/>
      <c r="X36" s="292"/>
      <c r="Y36" s="287"/>
      <c r="Z36" s="293" t="str">
        <f>IFERROR(IF(T36="Inexistente",0,((VLOOKUP(U36,CONTROL!$A$11:$B$13,2,FALSE)*$U$22)+(VLOOKUP(V36,CONTROL!$A$16:$B$17,2,FALSE)*$V$22)+(VLOOKUP(W36,CONTROL!$A$20:$B$21,2,FALSE)*$W$22)+(VLOOKUP(X36,CONTROL!$D$2:$E$3,2,FALSE)*$X$22)+(VLOOKUP(Y36,CONTROL!$D$7:$E$8,2,FALSE)*$Y$22))),"")</f>
        <v/>
      </c>
      <c r="AA36" s="294" t="str">
        <f>IFERROR(VLOOKUP(Z36,' RIESGOS Y CONTROLES'!$F$59:$H$62,3),"")</f>
        <v/>
      </c>
      <c r="AB36" s="295" t="str">
        <f>IFERROR(ROUND(Q36/HLOOKUP(AA36,' RIESGOS Y CONTROLES'!$B$66:$E$67,2,FALSE),0),"")</f>
        <v/>
      </c>
      <c r="AC36" s="296" t="str">
        <f>IFERROR(VLOOKUP(AB36,' RIESGOS Y CONTROLES'!$G$68:$H$85,2,FALSE),"")</f>
        <v/>
      </c>
      <c r="AD36" s="287"/>
      <c r="AE36" s="287"/>
      <c r="AF36" s="287"/>
      <c r="AG36" s="297" t="str">
        <f>IFERROR(IF(T36="Inexistente",0,((VLOOKUP(AE36,CONTROL!$G$2:$H$4,2,FALSE)*$AE$22)+(VLOOKUP(AD36,CONTROL!$G$7:$H$9,2,FALSE)*$AD$22)+(VLOOKUP(AF36,CONTROL!$G$13:$H$14,2,FALSE)*$AF$22))),"")</f>
        <v/>
      </c>
      <c r="AH36" s="298" t="str">
        <f>IFERROR(VLOOKUP(AG36,' RIESGOS Y CONTROLES'!$D$100:$F$103,3),"")</f>
        <v/>
      </c>
      <c r="BB36" s="18"/>
    </row>
    <row r="37" spans="1:54" ht="50.1" customHeight="1" x14ac:dyDescent="0.25">
      <c r="A37" s="391"/>
      <c r="B37" s="389"/>
      <c r="C37" s="284"/>
      <c r="D37" s="284"/>
      <c r="E37" s="461"/>
      <c r="F37" s="462"/>
      <c r="G37" s="439"/>
      <c r="H37" s="439"/>
      <c r="I37" s="439"/>
      <c r="J37" s="286"/>
      <c r="K37" s="287"/>
      <c r="L37" s="287"/>
      <c r="M37" s="288" t="str">
        <f>IFERROR(VLOOKUP((K37*L37),' RIESGOS Y CONTROLES'!$B$10:$D$12,3),"")</f>
        <v/>
      </c>
      <c r="N37" s="289"/>
      <c r="O37" s="289"/>
      <c r="P37" s="289"/>
      <c r="Q37" s="300" t="str">
        <f>IFERROR((K37*L37)+(VLOOKUP(N37,CONTROL!$A$2:$B$3,2,FALSE)),"")</f>
        <v/>
      </c>
      <c r="R37" s="290" t="str">
        <f>IFERROR(VLOOKUP(Q37,' RIESGOS Y CONTROLES'!$D$16:$E$33,2,FALSE),"")</f>
        <v/>
      </c>
      <c r="S37" s="291"/>
      <c r="T37" s="287"/>
      <c r="U37" s="287"/>
      <c r="V37" s="287"/>
      <c r="W37" s="292"/>
      <c r="X37" s="292"/>
      <c r="Y37" s="287"/>
      <c r="Z37" s="293" t="str">
        <f>IFERROR(IF(T37="Inexistente",0,((VLOOKUP(U37,CONTROL!$A$11:$B$13,2,FALSE)*$U$22)+(VLOOKUP(V37,CONTROL!$A$16:$B$17,2,FALSE)*$V$22)+(VLOOKUP(W37,CONTROL!$A$20:$B$21,2,FALSE)*$W$22)+(VLOOKUP(X37,CONTROL!$D$2:$E$3,2,FALSE)*$X$22)+(VLOOKUP(Y37,CONTROL!$D$7:$E$8,2,FALSE)*$Y$22))),"")</f>
        <v/>
      </c>
      <c r="AA37" s="294" t="str">
        <f>IFERROR(VLOOKUP(Z37,' RIESGOS Y CONTROLES'!$F$59:$H$62,3),"")</f>
        <v/>
      </c>
      <c r="AB37" s="295" t="str">
        <f>IFERROR(ROUND(Q37/HLOOKUP(AA37,' RIESGOS Y CONTROLES'!$B$66:$E$67,2,FALSE),0),"")</f>
        <v/>
      </c>
      <c r="AC37" s="296" t="str">
        <f>IFERROR(VLOOKUP(AB37,' RIESGOS Y CONTROLES'!$G$68:$H$85,2,FALSE),"")</f>
        <v/>
      </c>
      <c r="AD37" s="287"/>
      <c r="AE37" s="287"/>
      <c r="AF37" s="287"/>
      <c r="AG37" s="297" t="str">
        <f>IFERROR(IF(T37="Inexistente",0,((VLOOKUP(AE37,CONTROL!$G$2:$H$4,2,FALSE)*$AE$22)+(VLOOKUP(AD37,CONTROL!$G$7:$H$9,2,FALSE)*$AD$22)+(VLOOKUP(AF37,CONTROL!$G$13:$H$14,2,FALSE)*$AF$22))),"")</f>
        <v/>
      </c>
      <c r="AH37" s="298" t="str">
        <f>IFERROR(VLOOKUP(AG37,' RIESGOS Y CONTROLES'!$D$100:$F$103,3),"")</f>
        <v/>
      </c>
      <c r="BB37" s="18"/>
    </row>
    <row r="38" spans="1:54" ht="50.1" customHeight="1" x14ac:dyDescent="0.25">
      <c r="A38" s="391"/>
      <c r="B38" s="389"/>
      <c r="C38" s="284"/>
      <c r="D38" s="284"/>
      <c r="E38" s="461"/>
      <c r="F38" s="462"/>
      <c r="G38" s="439"/>
      <c r="H38" s="439"/>
      <c r="I38" s="439"/>
      <c r="J38" s="286"/>
      <c r="K38" s="287"/>
      <c r="L38" s="287"/>
      <c r="M38" s="288" t="str">
        <f>IFERROR(VLOOKUP((K38*L38),' RIESGOS Y CONTROLES'!$B$10:$D$12,3),"")</f>
        <v/>
      </c>
      <c r="N38" s="289"/>
      <c r="O38" s="289"/>
      <c r="P38" s="289"/>
      <c r="Q38" s="300" t="str">
        <f>IFERROR((K38*L38)+(VLOOKUP(N38,CONTROL!$A$2:$B$3,2,FALSE)),"")</f>
        <v/>
      </c>
      <c r="R38" s="290" t="str">
        <f>IFERROR(VLOOKUP(Q38,' RIESGOS Y CONTROLES'!$D$16:$E$33,2,FALSE),"")</f>
        <v/>
      </c>
      <c r="S38" s="291"/>
      <c r="T38" s="287"/>
      <c r="U38" s="287"/>
      <c r="V38" s="287"/>
      <c r="W38" s="292"/>
      <c r="X38" s="292"/>
      <c r="Y38" s="287"/>
      <c r="Z38" s="293" t="str">
        <f>IFERROR(IF(T38="Inexistente",0,((VLOOKUP(U38,CONTROL!$A$11:$B$13,2,FALSE)*$U$22)+(VLOOKUP(V38,CONTROL!$A$16:$B$17,2,FALSE)*$V$22)+(VLOOKUP(W38,CONTROL!$A$20:$B$21,2,FALSE)*$W$22)+(VLOOKUP(X38,CONTROL!$D$2:$E$3,2,FALSE)*$X$22)+(VLOOKUP(Y38,CONTROL!$D$7:$E$8,2,FALSE)*$Y$22))),"")</f>
        <v/>
      </c>
      <c r="AA38" s="294" t="str">
        <f>IFERROR(VLOOKUP(Z38,' RIESGOS Y CONTROLES'!$F$59:$H$62,3),"")</f>
        <v/>
      </c>
      <c r="AB38" s="295" t="str">
        <f>IFERROR(ROUND(Q38/HLOOKUP(AA38,' RIESGOS Y CONTROLES'!$B$66:$E$67,2,FALSE),0),"")</f>
        <v/>
      </c>
      <c r="AC38" s="296" t="str">
        <f>IFERROR(VLOOKUP(AB38,' RIESGOS Y CONTROLES'!$G$68:$H$85,2,FALSE),"")</f>
        <v/>
      </c>
      <c r="AD38" s="287"/>
      <c r="AE38" s="287"/>
      <c r="AF38" s="287"/>
      <c r="AG38" s="297" t="str">
        <f>IFERROR(IF(T38="Inexistente",0,((VLOOKUP(AE38,CONTROL!$G$2:$H$4,2,FALSE)*$AE$22)+(VLOOKUP(AD38,CONTROL!$G$7:$H$9,2,FALSE)*$AD$22)+(VLOOKUP(AF38,CONTROL!$G$13:$H$14,2,FALSE)*$AF$22))),"")</f>
        <v/>
      </c>
      <c r="AH38" s="298" t="str">
        <f>IFERROR(VLOOKUP(AG38,' RIESGOS Y CONTROLES'!$D$100:$F$103,3),"")</f>
        <v/>
      </c>
      <c r="BB38" s="18"/>
    </row>
    <row r="39" spans="1:54" ht="50.1" customHeight="1" x14ac:dyDescent="0.25">
      <c r="A39" s="391"/>
      <c r="B39" s="389"/>
      <c r="C39" s="284"/>
      <c r="D39" s="284"/>
      <c r="E39" s="461"/>
      <c r="F39" s="462"/>
      <c r="G39" s="439"/>
      <c r="H39" s="439"/>
      <c r="I39" s="439"/>
      <c r="J39" s="286"/>
      <c r="K39" s="287"/>
      <c r="L39" s="287"/>
      <c r="M39" s="288" t="str">
        <f>IFERROR(VLOOKUP((K39*L39),' RIESGOS Y CONTROLES'!$B$10:$D$12,3),"")</f>
        <v/>
      </c>
      <c r="N39" s="289"/>
      <c r="O39" s="289"/>
      <c r="P39" s="289"/>
      <c r="Q39" s="300" t="str">
        <f>IFERROR((K39*L39)+(VLOOKUP(N39,CONTROL!$A$2:$B$3,2,FALSE)),"")</f>
        <v/>
      </c>
      <c r="R39" s="290" t="str">
        <f>IFERROR(VLOOKUP(Q39,' RIESGOS Y CONTROLES'!$D$16:$E$33,2,FALSE),"")</f>
        <v/>
      </c>
      <c r="S39" s="291"/>
      <c r="T39" s="287"/>
      <c r="U39" s="287"/>
      <c r="V39" s="287"/>
      <c r="W39" s="292"/>
      <c r="X39" s="292"/>
      <c r="Y39" s="287"/>
      <c r="Z39" s="293" t="str">
        <f>IFERROR(IF(T39="Inexistente",0,((VLOOKUP(U39,CONTROL!$A$11:$B$13,2,FALSE)*$U$22)+(VLOOKUP(V39,CONTROL!$A$16:$B$17,2,FALSE)*$V$22)+(VLOOKUP(W39,CONTROL!$A$20:$B$21,2,FALSE)*$W$22)+(VLOOKUP(X39,CONTROL!$D$2:$E$3,2,FALSE)*$X$22)+(VLOOKUP(Y39,CONTROL!$D$7:$E$8,2,FALSE)*$Y$22))),"")</f>
        <v/>
      </c>
      <c r="AA39" s="294" t="str">
        <f>IFERROR(VLOOKUP(Z39,' RIESGOS Y CONTROLES'!$F$59:$H$62,3),"")</f>
        <v/>
      </c>
      <c r="AB39" s="295" t="str">
        <f>IFERROR(ROUND(Q39/HLOOKUP(AA39,' RIESGOS Y CONTROLES'!$B$66:$E$67,2,FALSE),0),"")</f>
        <v/>
      </c>
      <c r="AC39" s="296" t="str">
        <f>IFERROR(VLOOKUP(AB39,' RIESGOS Y CONTROLES'!$G$68:$H$85,2,FALSE),"")</f>
        <v/>
      </c>
      <c r="AD39" s="287"/>
      <c r="AE39" s="287"/>
      <c r="AF39" s="287"/>
      <c r="AG39" s="297" t="str">
        <f>IFERROR(IF(T39="Inexistente",0,((VLOOKUP(AE39,CONTROL!$G$2:$H$4,2,FALSE)*$AE$22)+(VLOOKUP(AD39,CONTROL!$G$7:$H$9,2,FALSE)*$AD$22)+(VLOOKUP(AF39,CONTROL!$G$13:$H$14,2,FALSE)*$AF$22))),"")</f>
        <v/>
      </c>
      <c r="AH39" s="298" t="str">
        <f>IFERROR(VLOOKUP(AG39,' RIESGOS Y CONTROLES'!$D$100:$F$103,3),"")</f>
        <v/>
      </c>
      <c r="BB39" s="18"/>
    </row>
    <row r="40" spans="1:54" ht="50.1" customHeight="1" x14ac:dyDescent="0.25">
      <c r="A40" s="391"/>
      <c r="B40" s="389"/>
      <c r="C40" s="284"/>
      <c r="D40" s="284"/>
      <c r="E40" s="461"/>
      <c r="F40" s="462"/>
      <c r="G40" s="439"/>
      <c r="H40" s="439"/>
      <c r="I40" s="439"/>
      <c r="J40" s="286"/>
      <c r="K40" s="287"/>
      <c r="L40" s="287"/>
      <c r="M40" s="288" t="str">
        <f>IFERROR(VLOOKUP((K40*L40),' RIESGOS Y CONTROLES'!$B$10:$D$12,3),"")</f>
        <v/>
      </c>
      <c r="N40" s="289"/>
      <c r="O40" s="289"/>
      <c r="P40" s="289"/>
      <c r="Q40" s="300" t="str">
        <f>IFERROR((K40*L40)+(VLOOKUP(N40,CONTROL!$A$2:$B$3,2,FALSE)),"")</f>
        <v/>
      </c>
      <c r="R40" s="290" t="str">
        <f>IFERROR(VLOOKUP(Q40,' RIESGOS Y CONTROLES'!$D$16:$E$33,2,FALSE),"")</f>
        <v/>
      </c>
      <c r="S40" s="291"/>
      <c r="T40" s="287"/>
      <c r="U40" s="287"/>
      <c r="V40" s="287"/>
      <c r="W40" s="292"/>
      <c r="X40" s="292"/>
      <c r="Y40" s="287"/>
      <c r="Z40" s="293" t="str">
        <f>IFERROR(IF(T40="Inexistente",0,((VLOOKUP(U40,CONTROL!$A$11:$B$13,2,FALSE)*$U$22)+(VLOOKUP(V40,CONTROL!$A$16:$B$17,2,FALSE)*$V$22)+(VLOOKUP(W40,CONTROL!$A$20:$B$21,2,FALSE)*$W$22)+(VLOOKUP(X40,CONTROL!$D$2:$E$3,2,FALSE)*$X$22)+(VLOOKUP(Y40,CONTROL!$D$7:$E$8,2,FALSE)*$Y$22))),"")</f>
        <v/>
      </c>
      <c r="AA40" s="294" t="str">
        <f>IFERROR(VLOOKUP(Z40,' RIESGOS Y CONTROLES'!$F$59:$H$62,3),"")</f>
        <v/>
      </c>
      <c r="AB40" s="295" t="str">
        <f>IFERROR(ROUND(Q40/HLOOKUP(AA40,' RIESGOS Y CONTROLES'!$B$66:$E$67,2,FALSE),0),"")</f>
        <v/>
      </c>
      <c r="AC40" s="296" t="str">
        <f>IFERROR(VLOOKUP(AB40,' RIESGOS Y CONTROLES'!$G$68:$H$85,2,FALSE),"")</f>
        <v/>
      </c>
      <c r="AD40" s="287"/>
      <c r="AE40" s="287"/>
      <c r="AF40" s="287"/>
      <c r="AG40" s="297" t="str">
        <f>IFERROR(IF(T40="Inexistente",0,((VLOOKUP(AE40,CONTROL!$G$2:$H$4,2,FALSE)*$AE$22)+(VLOOKUP(AD40,CONTROL!$G$7:$H$9,2,FALSE)*$AD$22)+(VLOOKUP(AF40,CONTROL!$G$13:$H$14,2,FALSE)*$AF$22))),"")</f>
        <v/>
      </c>
      <c r="AH40" s="298" t="str">
        <f>IFERROR(VLOOKUP(AG40,' RIESGOS Y CONTROLES'!$D$100:$F$103,3),"")</f>
        <v/>
      </c>
      <c r="BB40" s="18"/>
    </row>
    <row r="41" spans="1:54" ht="50.1" customHeight="1" x14ac:dyDescent="0.25">
      <c r="A41" s="391"/>
      <c r="B41" s="389"/>
      <c r="C41" s="284"/>
      <c r="D41" s="284"/>
      <c r="E41" s="461"/>
      <c r="F41" s="462"/>
      <c r="G41" s="439"/>
      <c r="H41" s="439"/>
      <c r="I41" s="439"/>
      <c r="J41" s="286"/>
      <c r="K41" s="287"/>
      <c r="L41" s="287"/>
      <c r="M41" s="288" t="str">
        <f>IFERROR(VLOOKUP((K41*L41),' RIESGOS Y CONTROLES'!$B$10:$D$12,3),"")</f>
        <v/>
      </c>
      <c r="N41" s="289"/>
      <c r="O41" s="289"/>
      <c r="P41" s="289"/>
      <c r="Q41" s="300" t="str">
        <f>IFERROR((K41*L41)+(VLOOKUP(N41,CONTROL!$A$2:$B$3,2,FALSE)),"")</f>
        <v/>
      </c>
      <c r="R41" s="290" t="str">
        <f>IFERROR(VLOOKUP(Q41,' RIESGOS Y CONTROLES'!$D$16:$E$33,2,FALSE),"")</f>
        <v/>
      </c>
      <c r="S41" s="291"/>
      <c r="T41" s="287"/>
      <c r="U41" s="287"/>
      <c r="V41" s="287"/>
      <c r="W41" s="292"/>
      <c r="X41" s="292"/>
      <c r="Y41" s="287"/>
      <c r="Z41" s="293" t="str">
        <f>IFERROR(IF(T41="Inexistente",0,((VLOOKUP(U41,CONTROL!$A$11:$B$13,2,FALSE)*$U$22)+(VLOOKUP(V41,CONTROL!$A$16:$B$17,2,FALSE)*$V$22)+(VLOOKUP(W41,CONTROL!$A$20:$B$21,2,FALSE)*$W$22)+(VLOOKUP(X41,CONTROL!$D$2:$E$3,2,FALSE)*$X$22)+(VLOOKUP(Y41,CONTROL!$D$7:$E$8,2,FALSE)*$Y$22))),"")</f>
        <v/>
      </c>
      <c r="AA41" s="294" t="str">
        <f>IFERROR(VLOOKUP(Z41,' RIESGOS Y CONTROLES'!$F$59:$H$62,3),"")</f>
        <v/>
      </c>
      <c r="AB41" s="295" t="str">
        <f>IFERROR(ROUND(Q41/HLOOKUP(AA41,' RIESGOS Y CONTROLES'!$B$66:$E$67,2,FALSE),0),"")</f>
        <v/>
      </c>
      <c r="AC41" s="296" t="str">
        <f>IFERROR(VLOOKUP(AB41,' RIESGOS Y CONTROLES'!$G$68:$H$85,2,FALSE),"")</f>
        <v/>
      </c>
      <c r="AD41" s="287"/>
      <c r="AE41" s="287"/>
      <c r="AF41" s="287"/>
      <c r="AG41" s="297" t="str">
        <f>IFERROR(IF(T41="Inexistente",0,((VLOOKUP(AE41,CONTROL!$G$2:$H$4,2,FALSE)*$AE$22)+(VLOOKUP(AD41,CONTROL!$G$7:$H$9,2,FALSE)*$AD$22)+(VLOOKUP(AF41,CONTROL!$G$13:$H$14,2,FALSE)*$AF$22))),"")</f>
        <v/>
      </c>
      <c r="AH41" s="298" t="str">
        <f>IFERROR(VLOOKUP(AG41,' RIESGOS Y CONTROLES'!$D$100:$F$103,3),"")</f>
        <v/>
      </c>
      <c r="BB41" s="18"/>
    </row>
    <row r="42" spans="1:54" ht="50.1" customHeight="1" x14ac:dyDescent="0.25">
      <c r="A42" s="391"/>
      <c r="B42" s="389"/>
      <c r="C42" s="284"/>
      <c r="D42" s="284"/>
      <c r="E42" s="461"/>
      <c r="F42" s="462"/>
      <c r="G42" s="439"/>
      <c r="H42" s="439"/>
      <c r="I42" s="439"/>
      <c r="J42" s="286"/>
      <c r="K42" s="287"/>
      <c r="L42" s="287"/>
      <c r="M42" s="288" t="str">
        <f>IFERROR(VLOOKUP((K42*L42),' RIESGOS Y CONTROLES'!$B$10:$D$12,3),"")</f>
        <v/>
      </c>
      <c r="N42" s="289"/>
      <c r="O42" s="289"/>
      <c r="P42" s="289"/>
      <c r="Q42" s="300" t="str">
        <f>IFERROR((K42*L42)+(VLOOKUP(N42,CONTROL!$A$2:$B$3,2,FALSE)),"")</f>
        <v/>
      </c>
      <c r="R42" s="290" t="str">
        <f>IFERROR(VLOOKUP(Q42,' RIESGOS Y CONTROLES'!$D$16:$E$33,2,FALSE),"")</f>
        <v/>
      </c>
      <c r="S42" s="291"/>
      <c r="T42" s="287"/>
      <c r="U42" s="287"/>
      <c r="V42" s="287"/>
      <c r="W42" s="292"/>
      <c r="X42" s="292"/>
      <c r="Y42" s="287"/>
      <c r="Z42" s="293" t="str">
        <f>IFERROR(IF(T42="Inexistente",0,((VLOOKUP(U42,CONTROL!$A$11:$B$13,2,FALSE)*$U$22)+(VLOOKUP(V42,CONTROL!$A$16:$B$17,2,FALSE)*$V$22)+(VLOOKUP(W42,CONTROL!$A$20:$B$21,2,FALSE)*$W$22)+(VLOOKUP(X42,CONTROL!$D$2:$E$3,2,FALSE)*$X$22)+(VLOOKUP(Y42,CONTROL!$D$7:$E$8,2,FALSE)*$Y$22))),"")</f>
        <v/>
      </c>
      <c r="AA42" s="294" t="str">
        <f>IFERROR(VLOOKUP(Z42,' RIESGOS Y CONTROLES'!$F$59:$H$62,3),"")</f>
        <v/>
      </c>
      <c r="AB42" s="295" t="str">
        <f>IFERROR(ROUND(Q42/HLOOKUP(AA42,' RIESGOS Y CONTROLES'!$B$66:$E$67,2,FALSE),0),"")</f>
        <v/>
      </c>
      <c r="AC42" s="296" t="str">
        <f>IFERROR(VLOOKUP(AB42,' RIESGOS Y CONTROLES'!$G$68:$H$85,2,FALSE),"")</f>
        <v/>
      </c>
      <c r="AD42" s="287"/>
      <c r="AE42" s="287"/>
      <c r="AF42" s="287"/>
      <c r="AG42" s="297" t="str">
        <f>IFERROR(IF(T42="Inexistente",0,((VLOOKUP(AE42,CONTROL!$G$2:$H$4,2,FALSE)*$AE$22)+(VLOOKUP(AD42,CONTROL!$G$7:$H$9,2,FALSE)*$AD$22)+(VLOOKUP(AF42,CONTROL!$G$13:$H$14,2,FALSE)*$AF$22))),"")</f>
        <v/>
      </c>
      <c r="AH42" s="298" t="str">
        <f>IFERROR(VLOOKUP(AG42,' RIESGOS Y CONTROLES'!$D$100:$F$103,3),"")</f>
        <v/>
      </c>
      <c r="BB42" s="18"/>
    </row>
    <row r="43" spans="1:54" ht="50.1" customHeight="1" x14ac:dyDescent="0.25">
      <c r="A43" s="391"/>
      <c r="B43" s="389"/>
      <c r="C43" s="284"/>
      <c r="D43" s="284"/>
      <c r="E43" s="461"/>
      <c r="F43" s="462"/>
      <c r="G43" s="439"/>
      <c r="H43" s="439"/>
      <c r="I43" s="439"/>
      <c r="J43" s="286"/>
      <c r="K43" s="287"/>
      <c r="L43" s="287"/>
      <c r="M43" s="288" t="str">
        <f>IFERROR(VLOOKUP((K43*L43),' RIESGOS Y CONTROLES'!$B$10:$D$12,3),"")</f>
        <v/>
      </c>
      <c r="N43" s="289"/>
      <c r="O43" s="289"/>
      <c r="P43" s="289"/>
      <c r="Q43" s="300" t="str">
        <f>IFERROR((K43*L43)+(VLOOKUP(N43,CONTROL!$A$2:$B$3,2,FALSE)),"")</f>
        <v/>
      </c>
      <c r="R43" s="290" t="str">
        <f>IFERROR(VLOOKUP(Q43,' RIESGOS Y CONTROLES'!$D$16:$E$33,2,FALSE),"")</f>
        <v/>
      </c>
      <c r="S43" s="291"/>
      <c r="T43" s="287"/>
      <c r="U43" s="287"/>
      <c r="V43" s="287"/>
      <c r="W43" s="292"/>
      <c r="X43" s="292"/>
      <c r="Y43" s="287"/>
      <c r="Z43" s="293" t="str">
        <f>IFERROR(IF(T43="Inexistente",0,((VLOOKUP(U43,CONTROL!$A$11:$B$13,2,FALSE)*$U$22)+(VLOOKUP(V43,CONTROL!$A$16:$B$17,2,FALSE)*$V$22)+(VLOOKUP(W43,CONTROL!$A$20:$B$21,2,FALSE)*$W$22)+(VLOOKUP(X43,CONTROL!$D$2:$E$3,2,FALSE)*$X$22)+(VLOOKUP(Y43,CONTROL!$D$7:$E$8,2,FALSE)*$Y$22))),"")</f>
        <v/>
      </c>
      <c r="AA43" s="294" t="str">
        <f>IFERROR(VLOOKUP(Z43,' RIESGOS Y CONTROLES'!$F$59:$H$62,3),"")</f>
        <v/>
      </c>
      <c r="AB43" s="295" t="str">
        <f>IFERROR(ROUND(Q43/HLOOKUP(AA43,' RIESGOS Y CONTROLES'!$B$66:$E$67,2,FALSE),0),"")</f>
        <v/>
      </c>
      <c r="AC43" s="296" t="str">
        <f>IFERROR(VLOOKUP(AB43,' RIESGOS Y CONTROLES'!$G$68:$H$85,2,FALSE),"")</f>
        <v/>
      </c>
      <c r="AD43" s="287"/>
      <c r="AE43" s="287"/>
      <c r="AF43" s="287"/>
      <c r="AG43" s="297" t="str">
        <f>IFERROR(IF(T43="Inexistente",0,((VLOOKUP(AE43,CONTROL!$G$2:$H$4,2,FALSE)*$AE$22)+(VLOOKUP(AD43,CONTROL!$G$7:$H$9,2,FALSE)*$AD$22)+(VLOOKUP(AF43,CONTROL!$G$13:$H$14,2,FALSE)*$AF$22))),"")</f>
        <v/>
      </c>
      <c r="AH43" s="298" t="str">
        <f>IFERROR(VLOOKUP(AG43,' RIESGOS Y CONTROLES'!$D$100:$F$103,3),"")</f>
        <v/>
      </c>
      <c r="BB43" s="18"/>
    </row>
    <row r="44" spans="1:54" ht="50.1" customHeight="1" x14ac:dyDescent="0.25">
      <c r="A44" s="391"/>
      <c r="B44" s="389"/>
      <c r="C44" s="284"/>
      <c r="D44" s="284"/>
      <c r="E44" s="461"/>
      <c r="F44" s="462"/>
      <c r="G44" s="439"/>
      <c r="H44" s="439"/>
      <c r="I44" s="439"/>
      <c r="J44" s="286"/>
      <c r="K44" s="287"/>
      <c r="L44" s="287"/>
      <c r="M44" s="288" t="str">
        <f>IFERROR(VLOOKUP((K44*L44),' RIESGOS Y CONTROLES'!$B$10:$D$12,3),"")</f>
        <v/>
      </c>
      <c r="N44" s="289"/>
      <c r="O44" s="289"/>
      <c r="P44" s="289"/>
      <c r="Q44" s="300" t="str">
        <f>IFERROR((K44*L44)+(VLOOKUP(N44,CONTROL!$A$2:$B$3,2,FALSE)),"")</f>
        <v/>
      </c>
      <c r="R44" s="290" t="str">
        <f>IFERROR(VLOOKUP(Q44,' RIESGOS Y CONTROLES'!$D$16:$E$33,2,FALSE),"")</f>
        <v/>
      </c>
      <c r="S44" s="291"/>
      <c r="T44" s="287"/>
      <c r="U44" s="287"/>
      <c r="V44" s="287"/>
      <c r="W44" s="292"/>
      <c r="X44" s="292"/>
      <c r="Y44" s="287"/>
      <c r="Z44" s="293" t="str">
        <f>IFERROR(IF(T44="Inexistente",0,((VLOOKUP(U44,CONTROL!$A$11:$B$13,2,FALSE)*$U$22)+(VLOOKUP(V44,CONTROL!$A$16:$B$17,2,FALSE)*$V$22)+(VLOOKUP(W44,CONTROL!$A$20:$B$21,2,FALSE)*$W$22)+(VLOOKUP(X44,CONTROL!$D$2:$E$3,2,FALSE)*$X$22)+(VLOOKUP(Y44,CONTROL!$D$7:$E$8,2,FALSE)*$Y$22))),"")</f>
        <v/>
      </c>
      <c r="AA44" s="294" t="str">
        <f>IFERROR(VLOOKUP(Z44,' RIESGOS Y CONTROLES'!$F$59:$H$62,3),"")</f>
        <v/>
      </c>
      <c r="AB44" s="295" t="str">
        <f>IFERROR(ROUND(Q44/HLOOKUP(AA44,' RIESGOS Y CONTROLES'!$B$66:$E$67,2,FALSE),0),"")</f>
        <v/>
      </c>
      <c r="AC44" s="296" t="str">
        <f>IFERROR(VLOOKUP(AB44,' RIESGOS Y CONTROLES'!$G$68:$H$85,2,FALSE),"")</f>
        <v/>
      </c>
      <c r="AD44" s="287"/>
      <c r="AE44" s="287"/>
      <c r="AF44" s="287"/>
      <c r="AG44" s="297" t="str">
        <f>IFERROR(IF(T44="Inexistente",0,((VLOOKUP(AE44,CONTROL!$G$2:$H$4,2,FALSE)*$AE$22)+(VLOOKUP(AD44,CONTROL!$G$7:$H$9,2,FALSE)*$AD$22)+(VLOOKUP(AF44,CONTROL!$G$13:$H$14,2,FALSE)*$AF$22))),"")</f>
        <v/>
      </c>
      <c r="AH44" s="298" t="str">
        <f>IFERROR(VLOOKUP(AG44,' RIESGOS Y CONTROLES'!$D$100:$F$103,3),"")</f>
        <v/>
      </c>
      <c r="BB44" s="18"/>
    </row>
    <row r="45" spans="1:54" ht="50.1" customHeight="1" x14ac:dyDescent="0.25">
      <c r="A45" s="391"/>
      <c r="B45" s="389"/>
      <c r="C45" s="284"/>
      <c r="D45" s="284"/>
      <c r="E45" s="461"/>
      <c r="F45" s="462"/>
      <c r="G45" s="439"/>
      <c r="H45" s="439"/>
      <c r="I45" s="439"/>
      <c r="J45" s="286"/>
      <c r="K45" s="287"/>
      <c r="L45" s="287"/>
      <c r="M45" s="288" t="str">
        <f>IFERROR(VLOOKUP((K45*L45),' RIESGOS Y CONTROLES'!$B$10:$D$12,3),"")</f>
        <v/>
      </c>
      <c r="N45" s="289"/>
      <c r="O45" s="289"/>
      <c r="P45" s="289"/>
      <c r="Q45" s="300" t="str">
        <f>IFERROR((K45*L45)+(VLOOKUP(N45,CONTROL!$A$2:$B$3,2,FALSE)),"")</f>
        <v/>
      </c>
      <c r="R45" s="290" t="str">
        <f>IFERROR(VLOOKUP(Q45,' RIESGOS Y CONTROLES'!$D$16:$E$33,2,FALSE),"")</f>
        <v/>
      </c>
      <c r="S45" s="291"/>
      <c r="T45" s="287"/>
      <c r="U45" s="287"/>
      <c r="V45" s="287"/>
      <c r="W45" s="292"/>
      <c r="X45" s="292"/>
      <c r="Y45" s="287"/>
      <c r="Z45" s="293" t="str">
        <f>IFERROR(IF(T45="Inexistente",0,((VLOOKUP(U45,CONTROL!$A$11:$B$13,2,FALSE)*$U$22)+(VLOOKUP(V45,CONTROL!$A$16:$B$17,2,FALSE)*$V$22)+(VLOOKUP(W45,CONTROL!$A$20:$B$21,2,FALSE)*$W$22)+(VLOOKUP(X45,CONTROL!$D$2:$E$3,2,FALSE)*$X$22)+(VLOOKUP(Y45,CONTROL!$D$7:$E$8,2,FALSE)*$Y$22))),"")</f>
        <v/>
      </c>
      <c r="AA45" s="294" t="str">
        <f>IFERROR(VLOOKUP(Z45,' RIESGOS Y CONTROLES'!$F$59:$H$62,3),"")</f>
        <v/>
      </c>
      <c r="AB45" s="295" t="str">
        <f>IFERROR(ROUND(Q45/HLOOKUP(AA45,' RIESGOS Y CONTROLES'!$B$66:$E$67,2,FALSE),0),"")</f>
        <v/>
      </c>
      <c r="AC45" s="296" t="str">
        <f>IFERROR(VLOOKUP(AB45,' RIESGOS Y CONTROLES'!$G$68:$H$85,2,FALSE),"")</f>
        <v/>
      </c>
      <c r="AD45" s="287"/>
      <c r="AE45" s="287"/>
      <c r="AF45" s="287"/>
      <c r="AG45" s="297" t="str">
        <f>IFERROR(IF(T45="Inexistente",0,((VLOOKUP(AE45,CONTROL!$G$2:$H$4,2,FALSE)*$AE$22)+(VLOOKUP(AD45,CONTROL!$G$7:$H$9,2,FALSE)*$AD$22)+(VLOOKUP(AF45,CONTROL!$G$13:$H$14,2,FALSE)*$AF$22))),"")</f>
        <v/>
      </c>
      <c r="AH45" s="298" t="str">
        <f>IFERROR(VLOOKUP(AG45,' RIESGOS Y CONTROLES'!$D$100:$F$103,3),"")</f>
        <v/>
      </c>
      <c r="BB45" s="18"/>
    </row>
    <row r="46" spans="1:54" ht="50.1" customHeight="1" x14ac:dyDescent="0.25">
      <c r="A46" s="391"/>
      <c r="B46" s="389"/>
      <c r="C46" s="284"/>
      <c r="D46" s="284"/>
      <c r="E46" s="461"/>
      <c r="F46" s="462"/>
      <c r="G46" s="439"/>
      <c r="H46" s="439"/>
      <c r="I46" s="439"/>
      <c r="J46" s="286"/>
      <c r="K46" s="287"/>
      <c r="L46" s="287"/>
      <c r="M46" s="288" t="str">
        <f>IFERROR(VLOOKUP((K46*L46),' RIESGOS Y CONTROLES'!$B$10:$D$12,3),"")</f>
        <v/>
      </c>
      <c r="N46" s="289"/>
      <c r="O46" s="289"/>
      <c r="P46" s="289"/>
      <c r="Q46" s="300" t="str">
        <f>IFERROR((K46*L46)+(VLOOKUP(N46,CONTROL!$A$2:$B$3,2,FALSE)),"")</f>
        <v/>
      </c>
      <c r="R46" s="290" t="str">
        <f>IFERROR(VLOOKUP(Q46,' RIESGOS Y CONTROLES'!$D$16:$E$33,2,FALSE),"")</f>
        <v/>
      </c>
      <c r="S46" s="291"/>
      <c r="T46" s="287"/>
      <c r="U46" s="287"/>
      <c r="V46" s="287"/>
      <c r="W46" s="292"/>
      <c r="X46" s="292"/>
      <c r="Y46" s="287"/>
      <c r="Z46" s="293" t="str">
        <f>IFERROR(IF(T46="Inexistente",0,((VLOOKUP(U46,CONTROL!$A$11:$B$13,2,FALSE)*$U$22)+(VLOOKUP(V46,CONTROL!$A$16:$B$17,2,FALSE)*$V$22)+(VLOOKUP(W46,CONTROL!$A$20:$B$21,2,FALSE)*$W$22)+(VLOOKUP(X46,CONTROL!$D$2:$E$3,2,FALSE)*$X$22)+(VLOOKUP(Y46,CONTROL!$D$7:$E$8,2,FALSE)*$Y$22))),"")</f>
        <v/>
      </c>
      <c r="AA46" s="294" t="str">
        <f>IFERROR(VLOOKUP(Z46,' RIESGOS Y CONTROLES'!$F$59:$H$62,3),"")</f>
        <v/>
      </c>
      <c r="AB46" s="295" t="str">
        <f>IFERROR(ROUND(Q46/HLOOKUP(AA46,' RIESGOS Y CONTROLES'!$B$66:$E$67,2,FALSE),0),"")</f>
        <v/>
      </c>
      <c r="AC46" s="296" t="str">
        <f>IFERROR(VLOOKUP(AB46,' RIESGOS Y CONTROLES'!$G$68:$H$85,2,FALSE),"")</f>
        <v/>
      </c>
      <c r="AD46" s="287"/>
      <c r="AE46" s="287"/>
      <c r="AF46" s="287"/>
      <c r="AG46" s="297" t="str">
        <f>IFERROR(IF(T46="Inexistente",0,((VLOOKUP(AE46,CONTROL!$G$2:$H$4,2,FALSE)*$AE$22)+(VLOOKUP(AD46,CONTROL!$G$7:$H$9,2,FALSE)*$AD$22)+(VLOOKUP(AF46,CONTROL!$G$13:$H$14,2,FALSE)*$AF$22))),"")</f>
        <v/>
      </c>
      <c r="AH46" s="298" t="str">
        <f>IFERROR(VLOOKUP(AG46,' RIESGOS Y CONTROLES'!$D$100:$F$103,3),"")</f>
        <v/>
      </c>
      <c r="BB46" s="18"/>
    </row>
    <row r="47" spans="1:54" ht="50.1" customHeight="1" x14ac:dyDescent="0.25">
      <c r="A47" s="391"/>
      <c r="B47" s="389"/>
      <c r="C47" s="284"/>
      <c r="D47" s="284"/>
      <c r="E47" s="461"/>
      <c r="F47" s="462"/>
      <c r="G47" s="439"/>
      <c r="H47" s="439"/>
      <c r="I47" s="439"/>
      <c r="J47" s="286"/>
      <c r="K47" s="287"/>
      <c r="L47" s="287"/>
      <c r="M47" s="288" t="str">
        <f>IFERROR(VLOOKUP((K47*L47),' RIESGOS Y CONTROLES'!$B$10:$D$12,3),"")</f>
        <v/>
      </c>
      <c r="N47" s="289"/>
      <c r="O47" s="289"/>
      <c r="P47" s="289"/>
      <c r="Q47" s="300" t="str">
        <f>IFERROR((K47*L47)+(VLOOKUP(N47,CONTROL!$A$2:$B$3,2,FALSE)),"")</f>
        <v/>
      </c>
      <c r="R47" s="290" t="str">
        <f>IFERROR(VLOOKUP(Q47,' RIESGOS Y CONTROLES'!$D$16:$E$33,2,FALSE),"")</f>
        <v/>
      </c>
      <c r="S47" s="291"/>
      <c r="T47" s="287"/>
      <c r="U47" s="287"/>
      <c r="V47" s="287"/>
      <c r="W47" s="292"/>
      <c r="X47" s="292"/>
      <c r="Y47" s="287"/>
      <c r="Z47" s="293" t="str">
        <f>IFERROR(IF(T47="Inexistente",0,((VLOOKUP(U47,CONTROL!$A$11:$B$13,2,FALSE)*$U$22)+(VLOOKUP(V47,CONTROL!$A$16:$B$17,2,FALSE)*$V$22)+(VLOOKUP(W47,CONTROL!$A$20:$B$21,2,FALSE)*$W$22)+(VLOOKUP(X47,CONTROL!$D$2:$E$3,2,FALSE)*$X$22)+(VLOOKUP(Y47,CONTROL!$D$7:$E$8,2,FALSE)*$Y$22))),"")</f>
        <v/>
      </c>
      <c r="AA47" s="294" t="str">
        <f>IFERROR(VLOOKUP(Z47,' RIESGOS Y CONTROLES'!$F$59:$H$62,3),"")</f>
        <v/>
      </c>
      <c r="AB47" s="295" t="str">
        <f>IFERROR(ROUND(Q47/HLOOKUP(AA47,' RIESGOS Y CONTROLES'!$B$66:$E$67,2,FALSE),0),"")</f>
        <v/>
      </c>
      <c r="AC47" s="296" t="str">
        <f>IFERROR(VLOOKUP(AB47,' RIESGOS Y CONTROLES'!$G$68:$H$85,2,FALSE),"")</f>
        <v/>
      </c>
      <c r="AD47" s="287"/>
      <c r="AE47" s="287"/>
      <c r="AF47" s="287"/>
      <c r="AG47" s="297" t="str">
        <f>IFERROR(IF(T47="Inexistente",0,((VLOOKUP(AE47,CONTROL!$G$2:$H$4,2,FALSE)*$AE$22)+(VLOOKUP(AD47,CONTROL!$G$7:$H$9,2,FALSE)*$AD$22)+(VLOOKUP(AF47,CONTROL!$G$13:$H$14,2,FALSE)*$AF$22))),"")</f>
        <v/>
      </c>
      <c r="AH47" s="298" t="str">
        <f>IFERROR(VLOOKUP(AG47,' RIESGOS Y CONTROLES'!$D$100:$F$103,3),"")</f>
        <v/>
      </c>
      <c r="BB47" s="18"/>
    </row>
    <row r="48" spans="1:54" ht="50.1" customHeight="1" x14ac:dyDescent="0.25">
      <c r="A48" s="391"/>
      <c r="B48" s="389"/>
      <c r="C48" s="284"/>
      <c r="D48" s="284"/>
      <c r="E48" s="461"/>
      <c r="F48" s="462"/>
      <c r="G48" s="439"/>
      <c r="H48" s="439"/>
      <c r="I48" s="439"/>
      <c r="J48" s="286"/>
      <c r="K48" s="287"/>
      <c r="L48" s="287"/>
      <c r="M48" s="288" t="str">
        <f>IFERROR(VLOOKUP((K48*L48),' RIESGOS Y CONTROLES'!$B$10:$D$12,3),"")</f>
        <v/>
      </c>
      <c r="N48" s="289"/>
      <c r="O48" s="289"/>
      <c r="P48" s="289"/>
      <c r="Q48" s="300" t="str">
        <f>IFERROR((K48*L48)+(VLOOKUP(N48,CONTROL!$A$2:$B$3,2,FALSE)),"")</f>
        <v/>
      </c>
      <c r="R48" s="290" t="str">
        <f>IFERROR(VLOOKUP(Q48,' RIESGOS Y CONTROLES'!$D$16:$E$33,2,FALSE),"")</f>
        <v/>
      </c>
      <c r="S48" s="291"/>
      <c r="T48" s="287"/>
      <c r="U48" s="287"/>
      <c r="V48" s="287"/>
      <c r="W48" s="292"/>
      <c r="X48" s="292"/>
      <c r="Y48" s="287"/>
      <c r="Z48" s="293" t="str">
        <f>IFERROR(IF(T48="Inexistente",0,((VLOOKUP(U48,CONTROL!$A$11:$B$13,2,FALSE)*$U$22)+(VLOOKUP(V48,CONTROL!$A$16:$B$17,2,FALSE)*$V$22)+(VLOOKUP(W48,CONTROL!$A$20:$B$21,2,FALSE)*$W$22)+(VLOOKUP(X48,CONTROL!$D$2:$E$3,2,FALSE)*$X$22)+(VLOOKUP(Y48,CONTROL!$D$7:$E$8,2,FALSE)*$Y$22))),"")</f>
        <v/>
      </c>
      <c r="AA48" s="294" t="str">
        <f>IFERROR(VLOOKUP(Z48,' RIESGOS Y CONTROLES'!$F$59:$H$62,3),"")</f>
        <v/>
      </c>
      <c r="AB48" s="295" t="str">
        <f>IFERROR(ROUND(Q48/HLOOKUP(AA48,' RIESGOS Y CONTROLES'!$B$66:$E$67,2,FALSE),0),"")</f>
        <v/>
      </c>
      <c r="AC48" s="296" t="str">
        <f>IFERROR(VLOOKUP(AB48,' RIESGOS Y CONTROLES'!$G$68:$H$85,2,FALSE),"")</f>
        <v/>
      </c>
      <c r="AD48" s="287"/>
      <c r="AE48" s="287"/>
      <c r="AF48" s="287"/>
      <c r="AG48" s="297" t="str">
        <f>IFERROR(IF(T48="Inexistente",0,((VLOOKUP(AE48,CONTROL!$G$2:$H$4,2,FALSE)*$AE$22)+(VLOOKUP(AD48,CONTROL!$G$7:$H$9,2,FALSE)*$AD$22)+(VLOOKUP(AF48,CONTROL!$G$13:$H$14,2,FALSE)*$AF$22))),"")</f>
        <v/>
      </c>
      <c r="AH48" s="298" t="str">
        <f>IFERROR(VLOOKUP(AG48,' RIESGOS Y CONTROLES'!$D$100:$F$103,3),"")</f>
        <v/>
      </c>
      <c r="BB48" s="18"/>
    </row>
    <row r="49" spans="1:54" ht="50.1" customHeight="1" x14ac:dyDescent="0.25">
      <c r="A49" s="391"/>
      <c r="B49" s="389"/>
      <c r="C49" s="284"/>
      <c r="D49" s="284"/>
      <c r="E49" s="461"/>
      <c r="F49" s="462"/>
      <c r="G49" s="439"/>
      <c r="H49" s="439"/>
      <c r="I49" s="439"/>
      <c r="J49" s="286"/>
      <c r="K49" s="287"/>
      <c r="L49" s="287"/>
      <c r="M49" s="288" t="str">
        <f>IFERROR(VLOOKUP((K49*L49),' RIESGOS Y CONTROLES'!$B$10:$D$12,3),"")</f>
        <v/>
      </c>
      <c r="N49" s="289"/>
      <c r="O49" s="289"/>
      <c r="P49" s="289"/>
      <c r="Q49" s="300" t="str">
        <f>IFERROR((K49*L49)+(VLOOKUP(N49,CONTROL!$A$2:$B$3,2,FALSE)),"")</f>
        <v/>
      </c>
      <c r="R49" s="290" t="str">
        <f>IFERROR(VLOOKUP(Q49,' RIESGOS Y CONTROLES'!$D$16:$E$33,2,FALSE),"")</f>
        <v/>
      </c>
      <c r="S49" s="291"/>
      <c r="T49" s="287"/>
      <c r="U49" s="287"/>
      <c r="V49" s="287"/>
      <c r="W49" s="292"/>
      <c r="X49" s="292"/>
      <c r="Y49" s="287"/>
      <c r="Z49" s="293" t="str">
        <f>IFERROR(IF(T49="Inexistente",0,((VLOOKUP(U49,CONTROL!$A$11:$B$13,2,FALSE)*$U$22)+(VLOOKUP(V49,CONTROL!$A$16:$B$17,2,FALSE)*$V$22)+(VLOOKUP(W49,CONTROL!$A$20:$B$21,2,FALSE)*$W$22)+(VLOOKUP(X49,CONTROL!$D$2:$E$3,2,FALSE)*$X$22)+(VLOOKUP(Y49,CONTROL!$D$7:$E$8,2,FALSE)*$Y$22))),"")</f>
        <v/>
      </c>
      <c r="AA49" s="294" t="str">
        <f>IFERROR(VLOOKUP(Z49,' RIESGOS Y CONTROLES'!$F$59:$H$62,3),"")</f>
        <v/>
      </c>
      <c r="AB49" s="295" t="str">
        <f>IFERROR(ROUND(Q49/HLOOKUP(AA49,' RIESGOS Y CONTROLES'!$B$66:$E$67,2,FALSE),0),"")</f>
        <v/>
      </c>
      <c r="AC49" s="296" t="str">
        <f>IFERROR(VLOOKUP(AB49,' RIESGOS Y CONTROLES'!$G$68:$H$85,2,FALSE),"")</f>
        <v/>
      </c>
      <c r="AD49" s="287"/>
      <c r="AE49" s="287"/>
      <c r="AF49" s="287"/>
      <c r="AG49" s="297" t="str">
        <f>IFERROR(IF(T49="Inexistente",0,((VLOOKUP(AE49,CONTROL!$G$2:$H$4,2,FALSE)*$AE$22)+(VLOOKUP(AD49,CONTROL!$G$7:$H$9,2,FALSE)*$AD$22)+(VLOOKUP(AF49,CONTROL!$G$13:$H$14,2,FALSE)*$AF$22))),"")</f>
        <v/>
      </c>
      <c r="AH49" s="298" t="str">
        <f>IFERROR(VLOOKUP(AG49,' RIESGOS Y CONTROLES'!$D$100:$F$103,3),"")</f>
        <v/>
      </c>
      <c r="BB49" s="18"/>
    </row>
    <row r="50" spans="1:54" ht="50.1" customHeight="1" x14ac:dyDescent="0.25">
      <c r="A50" s="391"/>
      <c r="B50" s="389"/>
      <c r="C50" s="284"/>
      <c r="D50" s="284"/>
      <c r="E50" s="461"/>
      <c r="F50" s="462"/>
      <c r="G50" s="439"/>
      <c r="H50" s="439"/>
      <c r="I50" s="439"/>
      <c r="J50" s="286"/>
      <c r="K50" s="287"/>
      <c r="L50" s="287"/>
      <c r="M50" s="288" t="str">
        <f>IFERROR(VLOOKUP((K50*L50),' RIESGOS Y CONTROLES'!$B$10:$D$12,3),"")</f>
        <v/>
      </c>
      <c r="N50" s="289"/>
      <c r="O50" s="289"/>
      <c r="P50" s="289"/>
      <c r="Q50" s="300" t="str">
        <f>IFERROR((K50*L50)+(VLOOKUP(N50,CONTROL!$A$2:$B$3,2,FALSE)),"")</f>
        <v/>
      </c>
      <c r="R50" s="290" t="str">
        <f>IFERROR(VLOOKUP(Q50,' RIESGOS Y CONTROLES'!$D$16:$E$33,2,FALSE),"")</f>
        <v/>
      </c>
      <c r="S50" s="291"/>
      <c r="T50" s="287"/>
      <c r="U50" s="287"/>
      <c r="V50" s="287"/>
      <c r="W50" s="292"/>
      <c r="X50" s="292"/>
      <c r="Y50" s="287"/>
      <c r="Z50" s="293" t="str">
        <f>IFERROR(IF(T50="Inexistente",0,((VLOOKUP(U50,CONTROL!$A$11:$B$13,2,FALSE)*$U$22)+(VLOOKUP(V50,CONTROL!$A$16:$B$17,2,FALSE)*$V$22)+(VLOOKUP(W50,CONTROL!$A$20:$B$21,2,FALSE)*$W$22)+(VLOOKUP(X50,CONTROL!$D$2:$E$3,2,FALSE)*$X$22)+(VLOOKUP(Y50,CONTROL!$D$7:$E$8,2,FALSE)*$Y$22))),"")</f>
        <v/>
      </c>
      <c r="AA50" s="294" t="str">
        <f>IFERROR(VLOOKUP(Z50,' RIESGOS Y CONTROLES'!$F$59:$H$62,3),"")</f>
        <v/>
      </c>
      <c r="AB50" s="295" t="str">
        <f>IFERROR(ROUND(Q50/HLOOKUP(AA50,' RIESGOS Y CONTROLES'!$B$66:$E$67,2,FALSE),0),"")</f>
        <v/>
      </c>
      <c r="AC50" s="296" t="str">
        <f>IFERROR(VLOOKUP(AB50,' RIESGOS Y CONTROLES'!$G$68:$H$85,2,FALSE),"")</f>
        <v/>
      </c>
      <c r="AD50" s="287"/>
      <c r="AE50" s="287"/>
      <c r="AF50" s="287"/>
      <c r="AG50" s="297" t="str">
        <f>IFERROR(IF(T50="Inexistente",0,((VLOOKUP(AE50,CONTROL!$G$2:$H$4,2,FALSE)*$AE$22)+(VLOOKUP(AD50,CONTROL!$G$7:$H$9,2,FALSE)*$AD$22)+(VLOOKUP(AF50,CONTROL!$G$13:$H$14,2,FALSE)*$AF$22))),"")</f>
        <v/>
      </c>
      <c r="AH50" s="298" t="str">
        <f>IFERROR(VLOOKUP(AG50,' RIESGOS Y CONTROLES'!$D$100:$F$103,3),"")</f>
        <v/>
      </c>
      <c r="BB50" s="18"/>
    </row>
    <row r="51" spans="1:54" ht="50.1" customHeight="1" x14ac:dyDescent="0.25">
      <c r="A51" s="391"/>
      <c r="B51" s="389"/>
      <c r="C51" s="284"/>
      <c r="D51" s="284"/>
      <c r="E51" s="461"/>
      <c r="F51" s="462"/>
      <c r="G51" s="439"/>
      <c r="H51" s="439"/>
      <c r="I51" s="439"/>
      <c r="J51" s="286"/>
      <c r="K51" s="287"/>
      <c r="L51" s="287"/>
      <c r="M51" s="288" t="str">
        <f>IFERROR(VLOOKUP((K51*L51),' RIESGOS Y CONTROLES'!$B$10:$D$12,3),"")</f>
        <v/>
      </c>
      <c r="N51" s="289"/>
      <c r="O51" s="289"/>
      <c r="P51" s="289"/>
      <c r="Q51" s="300" t="str">
        <f>IFERROR((K51*L51)+(VLOOKUP(N51,CONTROL!$A$2:$B$3,2,FALSE)),"")</f>
        <v/>
      </c>
      <c r="R51" s="290" t="str">
        <f>IFERROR(VLOOKUP(Q51,' RIESGOS Y CONTROLES'!$D$16:$E$33,2,FALSE),"")</f>
        <v/>
      </c>
      <c r="S51" s="291"/>
      <c r="T51" s="287"/>
      <c r="U51" s="287"/>
      <c r="V51" s="287"/>
      <c r="W51" s="292"/>
      <c r="X51" s="292"/>
      <c r="Y51" s="287"/>
      <c r="Z51" s="293" t="str">
        <f>IFERROR(IF(T51="Inexistente",0,((VLOOKUP(U51,CONTROL!$A$11:$B$13,2,FALSE)*$U$22)+(VLOOKUP(V51,CONTROL!$A$16:$B$17,2,FALSE)*$V$22)+(VLOOKUP(W51,CONTROL!$A$20:$B$21,2,FALSE)*$W$22)+(VLOOKUP(X51,CONTROL!$D$2:$E$3,2,FALSE)*$X$22)+(VLOOKUP(Y51,CONTROL!$D$7:$E$8,2,FALSE)*$Y$22))),"")</f>
        <v/>
      </c>
      <c r="AA51" s="294" t="str">
        <f>IFERROR(VLOOKUP(Z51,' RIESGOS Y CONTROLES'!$F$59:$H$62,3),"")</f>
        <v/>
      </c>
      <c r="AB51" s="295" t="str">
        <f>IFERROR(ROUND(Q51/HLOOKUP(AA51,' RIESGOS Y CONTROLES'!$B$66:$E$67,2,FALSE),0),"")</f>
        <v/>
      </c>
      <c r="AC51" s="296" t="str">
        <f>IFERROR(VLOOKUP(AB51,' RIESGOS Y CONTROLES'!$G$68:$H$85,2,FALSE),"")</f>
        <v/>
      </c>
      <c r="AD51" s="287"/>
      <c r="AE51" s="287"/>
      <c r="AF51" s="287"/>
      <c r="AG51" s="297" t="str">
        <f>IFERROR(IF(T51="Inexistente",0,((VLOOKUP(AE51,CONTROL!$G$2:$H$4,2,FALSE)*$AE$22)+(VLOOKUP(AD51,CONTROL!$G$7:$H$9,2,FALSE)*$AD$22)+(VLOOKUP(AF51,CONTROL!$G$13:$H$14,2,FALSE)*$AF$22))),"")</f>
        <v/>
      </c>
      <c r="AH51" s="298" t="str">
        <f>IFERROR(VLOOKUP(AG51,' RIESGOS Y CONTROLES'!$D$100:$F$103,3),"")</f>
        <v/>
      </c>
      <c r="BB51" s="18"/>
    </row>
    <row r="52" spans="1:54" ht="50.1" customHeight="1" x14ac:dyDescent="0.25">
      <c r="A52" s="391"/>
      <c r="B52" s="389"/>
      <c r="C52" s="284"/>
      <c r="D52" s="284"/>
      <c r="E52" s="461"/>
      <c r="F52" s="462"/>
      <c r="G52" s="439"/>
      <c r="H52" s="439"/>
      <c r="I52" s="439"/>
      <c r="J52" s="286"/>
      <c r="K52" s="287"/>
      <c r="L52" s="287"/>
      <c r="M52" s="288" t="str">
        <f>IFERROR(VLOOKUP((K52*L52),' RIESGOS Y CONTROLES'!$B$10:$D$12,3),"")</f>
        <v/>
      </c>
      <c r="N52" s="289"/>
      <c r="O52" s="289"/>
      <c r="P52" s="289"/>
      <c r="Q52" s="300" t="str">
        <f>IFERROR((K52*L52)+(VLOOKUP(N52,CONTROL!$A$2:$B$3,2,FALSE)),"")</f>
        <v/>
      </c>
      <c r="R52" s="290" t="str">
        <f>IFERROR(VLOOKUP(Q52,' RIESGOS Y CONTROLES'!$D$16:$E$33,2,FALSE),"")</f>
        <v/>
      </c>
      <c r="S52" s="291"/>
      <c r="T52" s="287"/>
      <c r="U52" s="287"/>
      <c r="V52" s="287"/>
      <c r="W52" s="292"/>
      <c r="X52" s="292"/>
      <c r="Y52" s="287"/>
      <c r="Z52" s="293" t="str">
        <f>IFERROR(IF(T52="Inexistente",0,((VLOOKUP(U52,CONTROL!$A$11:$B$13,2,FALSE)*$U$22)+(VLOOKUP(V52,CONTROL!$A$16:$B$17,2,FALSE)*$V$22)+(VLOOKUP(W52,CONTROL!$A$20:$B$21,2,FALSE)*$W$22)+(VLOOKUP(X52,CONTROL!$D$2:$E$3,2,FALSE)*$X$22)+(VLOOKUP(Y52,CONTROL!$D$7:$E$8,2,FALSE)*$Y$22))),"")</f>
        <v/>
      </c>
      <c r="AA52" s="294" t="str">
        <f>IFERROR(VLOOKUP(Z52,' RIESGOS Y CONTROLES'!$F$59:$H$62,3),"")</f>
        <v/>
      </c>
      <c r="AB52" s="295" t="str">
        <f>IFERROR(ROUND(Q52/HLOOKUP(AA52,' RIESGOS Y CONTROLES'!$B$66:$E$67,2,FALSE),0),"")</f>
        <v/>
      </c>
      <c r="AC52" s="296" t="str">
        <f>IFERROR(VLOOKUP(AB52,' RIESGOS Y CONTROLES'!$G$68:$H$85,2,FALSE),"")</f>
        <v/>
      </c>
      <c r="AD52" s="287"/>
      <c r="AE52" s="287"/>
      <c r="AF52" s="287"/>
      <c r="AG52" s="297" t="str">
        <f>IFERROR(IF(T52="Inexistente",0,((VLOOKUP(AE52,CONTROL!$G$2:$H$4,2,FALSE)*$AE$22)+(VLOOKUP(AD52,CONTROL!$G$7:$H$9,2,FALSE)*$AD$22)+(VLOOKUP(AF52,CONTROL!$G$13:$H$14,2,FALSE)*$AF$22))),"")</f>
        <v/>
      </c>
      <c r="AH52" s="298" t="str">
        <f>IFERROR(VLOOKUP(AG52,' RIESGOS Y CONTROLES'!$D$100:$F$103,3),"")</f>
        <v/>
      </c>
      <c r="BB52" s="18"/>
    </row>
    <row r="53" spans="1:54" ht="50.1" customHeight="1" x14ac:dyDescent="0.25">
      <c r="A53" s="391"/>
      <c r="B53" s="389"/>
      <c r="C53" s="284"/>
      <c r="D53" s="284"/>
      <c r="E53" s="461"/>
      <c r="F53" s="462"/>
      <c r="G53" s="439"/>
      <c r="H53" s="439"/>
      <c r="I53" s="439"/>
      <c r="J53" s="286"/>
      <c r="K53" s="287"/>
      <c r="L53" s="287"/>
      <c r="M53" s="288" t="str">
        <f>IFERROR(VLOOKUP((K53*L53),' RIESGOS Y CONTROLES'!$B$10:$D$12,3),"")</f>
        <v/>
      </c>
      <c r="N53" s="289"/>
      <c r="O53" s="289"/>
      <c r="P53" s="289"/>
      <c r="Q53" s="300" t="str">
        <f>IFERROR((K53*L53)+(VLOOKUP(N53,CONTROL!$A$2:$B$3,2,FALSE)),"")</f>
        <v/>
      </c>
      <c r="R53" s="290" t="str">
        <f>IFERROR(VLOOKUP(Q53,' RIESGOS Y CONTROLES'!$D$16:$E$33,2,FALSE),"")</f>
        <v/>
      </c>
      <c r="S53" s="291"/>
      <c r="T53" s="287"/>
      <c r="U53" s="287"/>
      <c r="V53" s="287"/>
      <c r="W53" s="292"/>
      <c r="X53" s="292"/>
      <c r="Y53" s="287"/>
      <c r="Z53" s="293" t="str">
        <f>IFERROR(IF(T53="Inexistente",0,((VLOOKUP(U53,CONTROL!$A$11:$B$13,2,FALSE)*$U$22)+(VLOOKUP(V53,CONTROL!$A$16:$B$17,2,FALSE)*$V$22)+(VLOOKUP(W53,CONTROL!$A$20:$B$21,2,FALSE)*$W$22)+(VLOOKUP(X53,CONTROL!$D$2:$E$3,2,FALSE)*$X$22)+(VLOOKUP(Y53,CONTROL!$D$7:$E$8,2,FALSE)*$Y$22))),"")</f>
        <v/>
      </c>
      <c r="AA53" s="294" t="str">
        <f>IFERROR(VLOOKUP(Z53,' RIESGOS Y CONTROLES'!$F$59:$H$62,3),"")</f>
        <v/>
      </c>
      <c r="AB53" s="295" t="str">
        <f>IFERROR(ROUND(Q53/HLOOKUP(AA53,' RIESGOS Y CONTROLES'!$B$66:$E$67,2,FALSE),0),"")</f>
        <v/>
      </c>
      <c r="AC53" s="296" t="str">
        <f>IFERROR(VLOOKUP(AB53,' RIESGOS Y CONTROLES'!$G$68:$H$85,2,FALSE),"")</f>
        <v/>
      </c>
      <c r="AD53" s="287"/>
      <c r="AE53" s="287"/>
      <c r="AF53" s="287"/>
      <c r="AG53" s="297" t="str">
        <f>IFERROR(IF(T53="Inexistente",0,((VLOOKUP(AE53,CONTROL!$G$2:$H$4,2,FALSE)*$AE$22)+(VLOOKUP(AD53,CONTROL!$G$7:$H$9,2,FALSE)*$AD$22)+(VLOOKUP(AF53,CONTROL!$G$13:$H$14,2,FALSE)*$AF$22))),"")</f>
        <v/>
      </c>
      <c r="AH53" s="298" t="str">
        <f>IFERROR(VLOOKUP(AG53,' RIESGOS Y CONTROLES'!$D$100:$F$103,3),"")</f>
        <v/>
      </c>
      <c r="BB53" s="18"/>
    </row>
    <row r="54" spans="1:54" ht="50.1" customHeight="1" x14ac:dyDescent="0.25">
      <c r="A54" s="391"/>
      <c r="B54" s="389"/>
      <c r="C54" s="284"/>
      <c r="D54" s="284"/>
      <c r="E54" s="461"/>
      <c r="F54" s="462"/>
      <c r="G54" s="439"/>
      <c r="H54" s="439"/>
      <c r="I54" s="439"/>
      <c r="J54" s="286"/>
      <c r="K54" s="287"/>
      <c r="L54" s="287"/>
      <c r="M54" s="288" t="str">
        <f>IFERROR(VLOOKUP((K54*L54),' RIESGOS Y CONTROLES'!$B$10:$D$12,3),"")</f>
        <v/>
      </c>
      <c r="N54" s="289"/>
      <c r="O54" s="289"/>
      <c r="P54" s="289"/>
      <c r="Q54" s="300" t="str">
        <f>IFERROR((K54*L54)+(VLOOKUP(N54,CONTROL!$A$2:$B$3,2,FALSE)),"")</f>
        <v/>
      </c>
      <c r="R54" s="290" t="str">
        <f>IFERROR(VLOOKUP(Q54,' RIESGOS Y CONTROLES'!$D$16:$E$33,2,FALSE),"")</f>
        <v/>
      </c>
      <c r="S54" s="291"/>
      <c r="T54" s="287"/>
      <c r="U54" s="287"/>
      <c r="V54" s="287"/>
      <c r="W54" s="292"/>
      <c r="X54" s="292"/>
      <c r="Y54" s="287"/>
      <c r="Z54" s="293" t="str">
        <f>IFERROR(IF(T54="Inexistente",0,((VLOOKUP(U54,CONTROL!$A$11:$B$13,2,FALSE)*$U$22)+(VLOOKUP(V54,CONTROL!$A$16:$B$17,2,FALSE)*$V$22)+(VLOOKUP(W54,CONTROL!$A$20:$B$21,2,FALSE)*$W$22)+(VLOOKUP(X54,CONTROL!$D$2:$E$3,2,FALSE)*$X$22)+(VLOOKUP(Y54,CONTROL!$D$7:$E$8,2,FALSE)*$Y$22))),"")</f>
        <v/>
      </c>
      <c r="AA54" s="294" t="str">
        <f>IFERROR(VLOOKUP(Z54,' RIESGOS Y CONTROLES'!$F$59:$H$62,3),"")</f>
        <v/>
      </c>
      <c r="AB54" s="295" t="str">
        <f>IFERROR(ROUND(Q54/HLOOKUP(AA54,' RIESGOS Y CONTROLES'!$B$66:$E$67,2,FALSE),0),"")</f>
        <v/>
      </c>
      <c r="AC54" s="296" t="str">
        <f>IFERROR(VLOOKUP(AB54,' RIESGOS Y CONTROLES'!$G$68:$H$85,2,FALSE),"")</f>
        <v/>
      </c>
      <c r="AD54" s="287"/>
      <c r="AE54" s="287"/>
      <c r="AF54" s="287"/>
      <c r="AG54" s="297" t="str">
        <f>IFERROR(IF(T54="Inexistente",0,((VLOOKUP(AE54,CONTROL!$G$2:$H$4,2,FALSE)*$AE$22)+(VLOOKUP(AD54,CONTROL!$G$7:$H$9,2,FALSE)*$AD$22)+(VLOOKUP(AF54,CONTROL!$G$13:$H$14,2,FALSE)*$AF$22))),"")</f>
        <v/>
      </c>
      <c r="AH54" s="298" t="str">
        <f>IFERROR(VLOOKUP(AG54,' RIESGOS Y CONTROLES'!$D$100:$F$103,3),"")</f>
        <v/>
      </c>
      <c r="BB54" s="18"/>
    </row>
    <row r="55" spans="1:54" ht="50.1" customHeight="1" x14ac:dyDescent="0.25">
      <c r="A55" s="391"/>
      <c r="B55" s="389"/>
      <c r="C55" s="284"/>
      <c r="D55" s="284"/>
      <c r="E55" s="461"/>
      <c r="F55" s="462"/>
      <c r="G55" s="439"/>
      <c r="H55" s="439"/>
      <c r="I55" s="439"/>
      <c r="J55" s="286"/>
      <c r="K55" s="287"/>
      <c r="L55" s="287"/>
      <c r="M55" s="288" t="str">
        <f>IFERROR(VLOOKUP((K55*L55),' RIESGOS Y CONTROLES'!$B$10:$D$12,3),"")</f>
        <v/>
      </c>
      <c r="N55" s="289"/>
      <c r="O55" s="289"/>
      <c r="P55" s="289"/>
      <c r="Q55" s="300" t="str">
        <f>IFERROR((K55*L55)+(VLOOKUP(N55,CONTROL!$A$2:$B$3,2,FALSE)),"")</f>
        <v/>
      </c>
      <c r="R55" s="290" t="str">
        <f>IFERROR(VLOOKUP(Q55,' RIESGOS Y CONTROLES'!$D$16:$E$33,2,FALSE),"")</f>
        <v/>
      </c>
      <c r="S55" s="291"/>
      <c r="T55" s="287"/>
      <c r="U55" s="287"/>
      <c r="V55" s="287"/>
      <c r="W55" s="292"/>
      <c r="X55" s="292"/>
      <c r="Y55" s="287"/>
      <c r="Z55" s="293" t="str">
        <f>IFERROR(IF(T55="Inexistente",0,((VLOOKUP(U55,CONTROL!$A$11:$B$13,2,FALSE)*$U$22)+(VLOOKUP(V55,CONTROL!$A$16:$B$17,2,FALSE)*$V$22)+(VLOOKUP(W55,CONTROL!$A$20:$B$21,2,FALSE)*$W$22)+(VLOOKUP(X55,CONTROL!$D$2:$E$3,2,FALSE)*$X$22)+(VLOOKUP(Y55,CONTROL!$D$7:$E$8,2,FALSE)*$Y$22))),"")</f>
        <v/>
      </c>
      <c r="AA55" s="294" t="str">
        <f>IFERROR(VLOOKUP(Z55,' RIESGOS Y CONTROLES'!$F$59:$H$62,3),"")</f>
        <v/>
      </c>
      <c r="AB55" s="295" t="str">
        <f>IFERROR(ROUND(Q55/HLOOKUP(AA55,' RIESGOS Y CONTROLES'!$B$66:$E$67,2,FALSE),0),"")</f>
        <v/>
      </c>
      <c r="AC55" s="296" t="str">
        <f>IFERROR(VLOOKUP(AB55,' RIESGOS Y CONTROLES'!$G$68:$H$85,2,FALSE),"")</f>
        <v/>
      </c>
      <c r="AD55" s="287"/>
      <c r="AE55" s="287"/>
      <c r="AF55" s="287"/>
      <c r="AG55" s="297" t="str">
        <f>IFERROR(IF(T55="Inexistente",0,((VLOOKUP(AE55,CONTROL!$G$2:$H$4,2,FALSE)*$AE$22)+(VLOOKUP(AD55,CONTROL!$G$7:$H$9,2,FALSE)*$AD$22)+(VLOOKUP(AF55,CONTROL!$G$13:$H$14,2,FALSE)*$AF$22))),"")</f>
        <v/>
      </c>
      <c r="AH55" s="298" t="str">
        <f>IFERROR(VLOOKUP(AG55,' RIESGOS Y CONTROLES'!$D$100:$F$103,3),"")</f>
        <v/>
      </c>
      <c r="BB55" s="18"/>
    </row>
    <row r="56" spans="1:54" ht="50.1" customHeight="1" x14ac:dyDescent="0.25">
      <c r="A56" s="391"/>
      <c r="B56" s="389"/>
      <c r="C56" s="284"/>
      <c r="D56" s="284"/>
      <c r="E56" s="461"/>
      <c r="F56" s="462"/>
      <c r="G56" s="439"/>
      <c r="H56" s="439"/>
      <c r="I56" s="439"/>
      <c r="J56" s="286"/>
      <c r="K56" s="287"/>
      <c r="L56" s="287"/>
      <c r="M56" s="288" t="str">
        <f>IFERROR(VLOOKUP((K56*L56),' RIESGOS Y CONTROLES'!$B$10:$D$12,3),"")</f>
        <v/>
      </c>
      <c r="N56" s="289"/>
      <c r="O56" s="289"/>
      <c r="P56" s="289"/>
      <c r="Q56" s="300" t="str">
        <f>IFERROR((K56*L56)+(VLOOKUP(N56,CONTROL!$A$2:$B$3,2,FALSE)),"")</f>
        <v/>
      </c>
      <c r="R56" s="290" t="str">
        <f>IFERROR(VLOOKUP(Q56,' RIESGOS Y CONTROLES'!$D$16:$E$33,2,FALSE),"")</f>
        <v/>
      </c>
      <c r="S56" s="291"/>
      <c r="T56" s="287"/>
      <c r="U56" s="287"/>
      <c r="V56" s="287"/>
      <c r="W56" s="292"/>
      <c r="X56" s="292"/>
      <c r="Y56" s="287"/>
      <c r="Z56" s="293" t="str">
        <f>IFERROR(IF(T56="Inexistente",0,((VLOOKUP(U56,CONTROL!$A$11:$B$13,2,FALSE)*$U$22)+(VLOOKUP(V56,CONTROL!$A$16:$B$17,2,FALSE)*$V$22)+(VLOOKUP(W56,CONTROL!$A$20:$B$21,2,FALSE)*$W$22)+(VLOOKUP(X56,CONTROL!$D$2:$E$3,2,FALSE)*$X$22)+(VLOOKUP(Y56,CONTROL!$D$7:$E$8,2,FALSE)*$Y$22))),"")</f>
        <v/>
      </c>
      <c r="AA56" s="294" t="str">
        <f>IFERROR(VLOOKUP(Z56,' RIESGOS Y CONTROLES'!$F$59:$H$62,3),"")</f>
        <v/>
      </c>
      <c r="AB56" s="295" t="str">
        <f>IFERROR(ROUND(Q56/HLOOKUP(AA56,' RIESGOS Y CONTROLES'!$B$66:$E$67,2,FALSE),0),"")</f>
        <v/>
      </c>
      <c r="AC56" s="296" t="str">
        <f>IFERROR(VLOOKUP(AB56,' RIESGOS Y CONTROLES'!$G$68:$H$85,2,FALSE),"")</f>
        <v/>
      </c>
      <c r="AD56" s="287"/>
      <c r="AE56" s="287"/>
      <c r="AF56" s="287"/>
      <c r="AG56" s="297" t="str">
        <f>IFERROR(IF(T56="Inexistente",0,((VLOOKUP(AE56,CONTROL!$G$2:$H$4,2,FALSE)*$AE$22)+(VLOOKUP(AD56,CONTROL!$G$7:$H$9,2,FALSE)*$AD$22)+(VLOOKUP(AF56,CONTROL!$G$13:$H$14,2,FALSE)*$AF$22))),"")</f>
        <v/>
      </c>
      <c r="AH56" s="298" t="str">
        <f>IFERROR(VLOOKUP(AG56,' RIESGOS Y CONTROLES'!$D$100:$F$103,3),"")</f>
        <v/>
      </c>
      <c r="BB56" s="18"/>
    </row>
    <row r="57" spans="1:54" ht="50.1" customHeight="1" x14ac:dyDescent="0.25">
      <c r="A57" s="391"/>
      <c r="B57" s="389"/>
      <c r="C57" s="284"/>
      <c r="D57" s="284"/>
      <c r="E57" s="461"/>
      <c r="F57" s="462"/>
      <c r="G57" s="439"/>
      <c r="H57" s="439"/>
      <c r="I57" s="439"/>
      <c r="J57" s="286"/>
      <c r="K57" s="287"/>
      <c r="L57" s="287"/>
      <c r="M57" s="288" t="str">
        <f>IFERROR(VLOOKUP((K57*L57),' RIESGOS Y CONTROLES'!$B$10:$D$12,3),"")</f>
        <v/>
      </c>
      <c r="N57" s="289"/>
      <c r="O57" s="289"/>
      <c r="P57" s="289"/>
      <c r="Q57" s="300" t="str">
        <f>IFERROR((K57*L57)+(VLOOKUP(N57,CONTROL!$A$2:$B$3,2,FALSE)),"")</f>
        <v/>
      </c>
      <c r="R57" s="290" t="str">
        <f>IFERROR(VLOOKUP(Q57,' RIESGOS Y CONTROLES'!$D$16:$E$33,2,FALSE),"")</f>
        <v/>
      </c>
      <c r="S57" s="291"/>
      <c r="T57" s="287"/>
      <c r="U57" s="287"/>
      <c r="V57" s="287"/>
      <c r="W57" s="292"/>
      <c r="X57" s="292"/>
      <c r="Y57" s="287"/>
      <c r="Z57" s="293" t="str">
        <f>IFERROR(IF(T57="Inexistente",0,((VLOOKUP(U57,CONTROL!$A$11:$B$13,2,FALSE)*$U$22)+(VLOOKUP(V57,CONTROL!$A$16:$B$17,2,FALSE)*$V$22)+(VLOOKUP(W57,CONTROL!$A$20:$B$21,2,FALSE)*$W$22)+(VLOOKUP(X57,CONTROL!$D$2:$E$3,2,FALSE)*$X$22)+(VLOOKUP(Y57,CONTROL!$D$7:$E$8,2,FALSE)*$Y$22))),"")</f>
        <v/>
      </c>
      <c r="AA57" s="294" t="str">
        <f>IFERROR(VLOOKUP(Z57,' RIESGOS Y CONTROLES'!$F$59:$H$62,3),"")</f>
        <v/>
      </c>
      <c r="AB57" s="295" t="str">
        <f>IFERROR(ROUND(Q57/HLOOKUP(AA57,' RIESGOS Y CONTROLES'!$B$66:$E$67,2,FALSE),0),"")</f>
        <v/>
      </c>
      <c r="AC57" s="296" t="str">
        <f>IFERROR(VLOOKUP(AB57,' RIESGOS Y CONTROLES'!$G$68:$H$85,2,FALSE),"")</f>
        <v/>
      </c>
      <c r="AD57" s="287"/>
      <c r="AE57" s="287"/>
      <c r="AF57" s="287"/>
      <c r="AG57" s="297" t="str">
        <f>IFERROR(IF(T57="Inexistente",0,((VLOOKUP(AE57,CONTROL!$G$2:$H$4,2,FALSE)*$AE$22)+(VLOOKUP(AD57,CONTROL!$G$7:$H$9,2,FALSE)*$AD$22)+(VLOOKUP(AF57,CONTROL!$G$13:$H$14,2,FALSE)*$AF$22))),"")</f>
        <v/>
      </c>
      <c r="AH57" s="298" t="str">
        <f>IFERROR(VLOOKUP(AG57,' RIESGOS Y CONTROLES'!$D$100:$F$103,3),"")</f>
        <v/>
      </c>
      <c r="BB57" s="18"/>
    </row>
    <row r="58" spans="1:54" ht="50.1" customHeight="1" x14ac:dyDescent="0.25">
      <c r="A58" s="391"/>
      <c r="B58" s="389"/>
      <c r="C58" s="284"/>
      <c r="D58" s="284"/>
      <c r="E58" s="461"/>
      <c r="F58" s="462"/>
      <c r="G58" s="439"/>
      <c r="H58" s="439"/>
      <c r="I58" s="439"/>
      <c r="J58" s="286"/>
      <c r="K58" s="287"/>
      <c r="L58" s="287"/>
      <c r="M58" s="288" t="str">
        <f>IFERROR(VLOOKUP((K58*L58),' RIESGOS Y CONTROLES'!$B$10:$D$12,3),"")</f>
        <v/>
      </c>
      <c r="N58" s="289"/>
      <c r="O58" s="289"/>
      <c r="P58" s="289"/>
      <c r="Q58" s="300" t="str">
        <f>IFERROR((K58*L58)+(VLOOKUP(N58,CONTROL!$A$2:$B$3,2,FALSE)),"")</f>
        <v/>
      </c>
      <c r="R58" s="290" t="str">
        <f>IFERROR(VLOOKUP(Q58,' RIESGOS Y CONTROLES'!$D$16:$E$33,2,FALSE),"")</f>
        <v/>
      </c>
      <c r="S58" s="291"/>
      <c r="T58" s="287"/>
      <c r="U58" s="287"/>
      <c r="V58" s="287"/>
      <c r="W58" s="292"/>
      <c r="X58" s="292"/>
      <c r="Y58" s="287"/>
      <c r="Z58" s="293" t="str">
        <f>IFERROR(IF(T58="Inexistente",0,((VLOOKUP(U58,CONTROL!$A$11:$B$13,2,FALSE)*$U$22)+(VLOOKUP(V58,CONTROL!$A$16:$B$17,2,FALSE)*$V$22)+(VLOOKUP(W58,CONTROL!$A$20:$B$21,2,FALSE)*$W$22)+(VLOOKUP(X58,CONTROL!$D$2:$E$3,2,FALSE)*$X$22)+(VLOOKUP(Y58,CONTROL!$D$7:$E$8,2,FALSE)*$Y$22))),"")</f>
        <v/>
      </c>
      <c r="AA58" s="294" t="str">
        <f>IFERROR(VLOOKUP(Z58,' RIESGOS Y CONTROLES'!$F$59:$H$62,3),"")</f>
        <v/>
      </c>
      <c r="AB58" s="295" t="str">
        <f>IFERROR(ROUND(Q58/HLOOKUP(AA58,' RIESGOS Y CONTROLES'!$B$66:$E$67,2,FALSE),0),"")</f>
        <v/>
      </c>
      <c r="AC58" s="296" t="str">
        <f>IFERROR(VLOOKUP(AB58,' RIESGOS Y CONTROLES'!$G$68:$H$85,2,FALSE),"")</f>
        <v/>
      </c>
      <c r="AD58" s="287"/>
      <c r="AE58" s="287"/>
      <c r="AF58" s="287"/>
      <c r="AG58" s="297" t="str">
        <f>IFERROR(IF(T58="Inexistente",0,((VLOOKUP(AE58,CONTROL!$G$2:$H$4,2,FALSE)*$AE$22)+(VLOOKUP(AD58,CONTROL!$G$7:$H$9,2,FALSE)*$AD$22)+(VLOOKUP(AF58,CONTROL!$G$13:$H$14,2,FALSE)*$AF$22))),"")</f>
        <v/>
      </c>
      <c r="AH58" s="298" t="str">
        <f>IFERROR(VLOOKUP(AG58,' RIESGOS Y CONTROLES'!$D$100:$F$103,3),"")</f>
        <v/>
      </c>
      <c r="BB58" s="18"/>
    </row>
    <row r="59" spans="1:54" ht="50.1" customHeight="1" x14ac:dyDescent="0.25">
      <c r="A59" s="391"/>
      <c r="B59" s="389"/>
      <c r="C59" s="284"/>
      <c r="D59" s="284"/>
      <c r="E59" s="461"/>
      <c r="F59" s="462"/>
      <c r="G59" s="439"/>
      <c r="H59" s="439"/>
      <c r="I59" s="439"/>
      <c r="J59" s="286"/>
      <c r="K59" s="287"/>
      <c r="L59" s="287"/>
      <c r="M59" s="288" t="str">
        <f>IFERROR(VLOOKUP((K59*L59),' RIESGOS Y CONTROLES'!$B$10:$D$12,3),"")</f>
        <v/>
      </c>
      <c r="N59" s="289"/>
      <c r="O59" s="289"/>
      <c r="P59" s="289"/>
      <c r="Q59" s="300" t="str">
        <f>IFERROR((K59*L59)+(VLOOKUP(N59,CONTROL!$A$2:$B$3,2,FALSE)),"")</f>
        <v/>
      </c>
      <c r="R59" s="290" t="str">
        <f>IFERROR(VLOOKUP(Q59,' RIESGOS Y CONTROLES'!$D$16:$E$33,2,FALSE),"")</f>
        <v/>
      </c>
      <c r="S59" s="291"/>
      <c r="T59" s="287"/>
      <c r="U59" s="287"/>
      <c r="V59" s="287"/>
      <c r="W59" s="292"/>
      <c r="X59" s="292"/>
      <c r="Y59" s="287"/>
      <c r="Z59" s="293" t="str">
        <f>IFERROR(IF(T59="Inexistente",0,((VLOOKUP(U59,CONTROL!$A$11:$B$13,2,FALSE)*$U$22)+(VLOOKUP(V59,CONTROL!$A$16:$B$17,2,FALSE)*$V$22)+(VLOOKUP(W59,CONTROL!$A$20:$B$21,2,FALSE)*$W$22)+(VLOOKUP(X59,CONTROL!$D$2:$E$3,2,FALSE)*$X$22)+(VLOOKUP(Y59,CONTROL!$D$7:$E$8,2,FALSE)*$Y$22))),"")</f>
        <v/>
      </c>
      <c r="AA59" s="294" t="str">
        <f>IFERROR(VLOOKUP(Z59,' RIESGOS Y CONTROLES'!$F$59:$H$62,3),"")</f>
        <v/>
      </c>
      <c r="AB59" s="295" t="str">
        <f>IFERROR(ROUND(Q59/HLOOKUP(AA59,' RIESGOS Y CONTROLES'!$B$66:$E$67,2,FALSE),0),"")</f>
        <v/>
      </c>
      <c r="AC59" s="296" t="str">
        <f>IFERROR(VLOOKUP(AB59,' RIESGOS Y CONTROLES'!$G$68:$H$85,2,FALSE),"")</f>
        <v/>
      </c>
      <c r="AD59" s="287"/>
      <c r="AE59" s="287"/>
      <c r="AF59" s="287"/>
      <c r="AG59" s="297" t="str">
        <f>IFERROR(IF(T59="Inexistente",0,((VLOOKUP(AE59,CONTROL!$G$2:$H$4,2,FALSE)*$AE$22)+(VLOOKUP(AD59,CONTROL!$G$7:$H$9,2,FALSE)*$AD$22)+(VLOOKUP(AF59,CONTROL!$G$13:$H$14,2,FALSE)*$AF$22))),"")</f>
        <v/>
      </c>
      <c r="AH59" s="298" t="str">
        <f>IFERROR(VLOOKUP(AG59,' RIESGOS Y CONTROLES'!$D$100:$F$103,3),"")</f>
        <v/>
      </c>
      <c r="BB59" s="18"/>
    </row>
    <row r="60" spans="1:54" ht="50.1" customHeight="1" x14ac:dyDescent="0.25">
      <c r="A60" s="391"/>
      <c r="B60" s="389"/>
      <c r="C60" s="284"/>
      <c r="D60" s="284"/>
      <c r="E60" s="461"/>
      <c r="F60" s="462"/>
      <c r="G60" s="439"/>
      <c r="H60" s="439"/>
      <c r="I60" s="439"/>
      <c r="J60" s="286"/>
      <c r="K60" s="287"/>
      <c r="L60" s="287"/>
      <c r="M60" s="288" t="str">
        <f>IFERROR(VLOOKUP((K60*L60),' RIESGOS Y CONTROLES'!$B$10:$D$12,3),"")</f>
        <v/>
      </c>
      <c r="N60" s="289"/>
      <c r="O60" s="289"/>
      <c r="P60" s="289"/>
      <c r="Q60" s="300" t="str">
        <f>IFERROR((K60*L60)+(VLOOKUP(N60,CONTROL!$A$2:$B$3,2,FALSE)),"")</f>
        <v/>
      </c>
      <c r="R60" s="290" t="str">
        <f>IFERROR(VLOOKUP(Q60,' RIESGOS Y CONTROLES'!$D$16:$E$33,2,FALSE),"")</f>
        <v/>
      </c>
      <c r="S60" s="291"/>
      <c r="T60" s="287"/>
      <c r="U60" s="287"/>
      <c r="V60" s="287"/>
      <c r="W60" s="292"/>
      <c r="X60" s="292"/>
      <c r="Y60" s="287"/>
      <c r="Z60" s="293" t="str">
        <f>IFERROR(IF(T60="Inexistente",0,((VLOOKUP(U60,CONTROL!$A$11:$B$13,2,FALSE)*$U$22)+(VLOOKUP(V60,CONTROL!$A$16:$B$17,2,FALSE)*$V$22)+(VLOOKUP(W60,CONTROL!$A$20:$B$21,2,FALSE)*$W$22)+(VLOOKUP(X60,CONTROL!$D$2:$E$3,2,FALSE)*$X$22)+(VLOOKUP(Y60,CONTROL!$D$7:$E$8,2,FALSE)*$Y$22))),"")</f>
        <v/>
      </c>
      <c r="AA60" s="294" t="str">
        <f>IFERROR(VLOOKUP(Z60,' RIESGOS Y CONTROLES'!$F$59:$H$62,3),"")</f>
        <v/>
      </c>
      <c r="AB60" s="295" t="str">
        <f>IFERROR(ROUND(Q60/HLOOKUP(AA60,' RIESGOS Y CONTROLES'!$B$66:$E$67,2,FALSE),0),"")</f>
        <v/>
      </c>
      <c r="AC60" s="296" t="str">
        <f>IFERROR(VLOOKUP(AB60,' RIESGOS Y CONTROLES'!$G$68:$H$85,2,FALSE),"")</f>
        <v/>
      </c>
      <c r="AD60" s="287"/>
      <c r="AE60" s="287"/>
      <c r="AF60" s="287"/>
      <c r="AG60" s="297" t="str">
        <f>IFERROR(IF(T60="Inexistente",0,((VLOOKUP(AE60,CONTROL!$G$2:$H$4,2,FALSE)*$AE$22)+(VLOOKUP(AD60,CONTROL!$G$7:$H$9,2,FALSE)*$AD$22)+(VLOOKUP(AF60,CONTROL!$G$13:$H$14,2,FALSE)*$AF$22))),"")</f>
        <v/>
      </c>
      <c r="AH60" s="298" t="str">
        <f>IFERROR(VLOOKUP(AG60,' RIESGOS Y CONTROLES'!$D$100:$F$103,3),"")</f>
        <v/>
      </c>
      <c r="BB60" s="18"/>
    </row>
    <row r="61" spans="1:54" ht="50.1" customHeight="1" x14ac:dyDescent="0.25">
      <c r="A61" s="391"/>
      <c r="B61" s="389"/>
      <c r="C61" s="284"/>
      <c r="D61" s="284"/>
      <c r="E61" s="461"/>
      <c r="F61" s="462"/>
      <c r="G61" s="439"/>
      <c r="H61" s="439"/>
      <c r="I61" s="439"/>
      <c r="J61" s="286"/>
      <c r="K61" s="287"/>
      <c r="L61" s="287"/>
      <c r="M61" s="288" t="str">
        <f>IFERROR(VLOOKUP((K61*L61),' RIESGOS Y CONTROLES'!$B$10:$D$12,3),"")</f>
        <v/>
      </c>
      <c r="N61" s="289"/>
      <c r="O61" s="289"/>
      <c r="P61" s="289"/>
      <c r="Q61" s="300" t="str">
        <f>IFERROR((K61*L61)+(VLOOKUP(N61,CONTROL!$A$2:$B$3,2,FALSE)),"")</f>
        <v/>
      </c>
      <c r="R61" s="290" t="str">
        <f>IFERROR(VLOOKUP(Q61,' RIESGOS Y CONTROLES'!$D$16:$E$33,2,FALSE),"")</f>
        <v/>
      </c>
      <c r="S61" s="291"/>
      <c r="T61" s="287"/>
      <c r="U61" s="287"/>
      <c r="V61" s="287"/>
      <c r="W61" s="292"/>
      <c r="X61" s="292"/>
      <c r="Y61" s="287"/>
      <c r="Z61" s="293" t="str">
        <f>IFERROR(IF(T61="Inexistente",0,((VLOOKUP(U61,CONTROL!$A$11:$B$13,2,FALSE)*$U$22)+(VLOOKUP(V61,CONTROL!$A$16:$B$17,2,FALSE)*$V$22)+(VLOOKUP(W61,CONTROL!$A$20:$B$21,2,FALSE)*$W$22)+(VLOOKUP(X61,CONTROL!$D$2:$E$3,2,FALSE)*$X$22)+(VLOOKUP(Y61,CONTROL!$D$7:$E$8,2,FALSE)*$Y$22))),"")</f>
        <v/>
      </c>
      <c r="AA61" s="294" t="str">
        <f>IFERROR(VLOOKUP(Z61,' RIESGOS Y CONTROLES'!$F$59:$H$62,3),"")</f>
        <v/>
      </c>
      <c r="AB61" s="295" t="str">
        <f>IFERROR(ROUND(Q61/HLOOKUP(AA61,' RIESGOS Y CONTROLES'!$B$66:$E$67,2,FALSE),0),"")</f>
        <v/>
      </c>
      <c r="AC61" s="296" t="str">
        <f>IFERROR(VLOOKUP(AB61,' RIESGOS Y CONTROLES'!$G$68:$H$85,2,FALSE),"")</f>
        <v/>
      </c>
      <c r="AD61" s="287"/>
      <c r="AE61" s="287"/>
      <c r="AF61" s="287"/>
      <c r="AG61" s="297" t="str">
        <f>IFERROR(IF(T61="Inexistente",0,((VLOOKUP(AE61,CONTROL!$G$2:$H$4,2,FALSE)*$AE$22)+(VLOOKUP(AD61,CONTROL!$G$7:$H$9,2,FALSE)*$AD$22)+(VLOOKUP(AF61,CONTROL!$G$13:$H$14,2,FALSE)*$AF$22))),"")</f>
        <v/>
      </c>
      <c r="AH61" s="298" t="str">
        <f>IFERROR(VLOOKUP(AG61,' RIESGOS Y CONTROLES'!$D$100:$F$103,3),"")</f>
        <v/>
      </c>
      <c r="BB61" s="18"/>
    </row>
    <row r="62" spans="1:54" ht="50.1" customHeight="1" x14ac:dyDescent="0.25">
      <c r="A62" s="391"/>
      <c r="B62" s="389"/>
      <c r="C62" s="284"/>
      <c r="D62" s="284"/>
      <c r="E62" s="461"/>
      <c r="F62" s="462"/>
      <c r="G62" s="439"/>
      <c r="H62" s="439"/>
      <c r="I62" s="439"/>
      <c r="J62" s="286"/>
      <c r="K62" s="287"/>
      <c r="L62" s="287"/>
      <c r="M62" s="288" t="str">
        <f>IFERROR(VLOOKUP((K62*L62),' RIESGOS Y CONTROLES'!$B$10:$D$12,3),"")</f>
        <v/>
      </c>
      <c r="N62" s="289"/>
      <c r="O62" s="289"/>
      <c r="P62" s="289"/>
      <c r="Q62" s="300" t="str">
        <f>IFERROR((K62*L62)+(VLOOKUP(N62,CONTROL!$A$2:$B$3,2,FALSE)),"")</f>
        <v/>
      </c>
      <c r="R62" s="290" t="str">
        <f>IFERROR(VLOOKUP(Q62,' RIESGOS Y CONTROLES'!$D$16:$E$33,2,FALSE),"")</f>
        <v/>
      </c>
      <c r="S62" s="291"/>
      <c r="T62" s="287"/>
      <c r="U62" s="287"/>
      <c r="V62" s="287"/>
      <c r="W62" s="292"/>
      <c r="X62" s="292"/>
      <c r="Y62" s="287"/>
      <c r="Z62" s="293" t="str">
        <f>IFERROR(IF(T62="Inexistente",0,((VLOOKUP(U62,CONTROL!$A$11:$B$13,2,FALSE)*$U$22)+(VLOOKUP(V62,CONTROL!$A$16:$B$17,2,FALSE)*$V$22)+(VLOOKUP(W62,CONTROL!$A$20:$B$21,2,FALSE)*$W$22)+(VLOOKUP(X62,CONTROL!$D$2:$E$3,2,FALSE)*$X$22)+(VLOOKUP(Y62,CONTROL!$D$7:$E$8,2,FALSE)*$Y$22))),"")</f>
        <v/>
      </c>
      <c r="AA62" s="294" t="str">
        <f>IFERROR(VLOOKUP(Z62,' RIESGOS Y CONTROLES'!$F$59:$H$62,3),"")</f>
        <v/>
      </c>
      <c r="AB62" s="295" t="str">
        <f>IFERROR(ROUND(Q62/HLOOKUP(AA62,' RIESGOS Y CONTROLES'!$B$66:$E$67,2,FALSE),0),"")</f>
        <v/>
      </c>
      <c r="AC62" s="296" t="str">
        <f>IFERROR(VLOOKUP(AB62,' RIESGOS Y CONTROLES'!$G$68:$H$85,2,FALSE),"")</f>
        <v/>
      </c>
      <c r="AD62" s="287"/>
      <c r="AE62" s="287"/>
      <c r="AF62" s="287"/>
      <c r="AG62" s="297" t="str">
        <f>IFERROR(IF(T62="Inexistente",0,((VLOOKUP(AE62,CONTROL!$G$2:$H$4,2,FALSE)*$AE$22)+(VLOOKUP(AD62,CONTROL!$G$7:$H$9,2,FALSE)*$AD$22)+(VLOOKUP(AF62,CONTROL!$G$13:$H$14,2,FALSE)*$AF$22))),"")</f>
        <v/>
      </c>
      <c r="AH62" s="298" t="str">
        <f>IFERROR(VLOOKUP(AG62,' RIESGOS Y CONTROLES'!$D$100:$F$103,3),"")</f>
        <v/>
      </c>
      <c r="BB62" s="18"/>
    </row>
    <row r="63" spans="1:54" ht="50.1" customHeight="1" x14ac:dyDescent="0.25">
      <c r="A63" s="391"/>
      <c r="B63" s="389"/>
      <c r="C63" s="284"/>
      <c r="D63" s="284"/>
      <c r="E63" s="461"/>
      <c r="F63" s="462"/>
      <c r="G63" s="439"/>
      <c r="H63" s="439"/>
      <c r="I63" s="439"/>
      <c r="J63" s="286"/>
      <c r="K63" s="287"/>
      <c r="L63" s="287"/>
      <c r="M63" s="288" t="str">
        <f>IFERROR(VLOOKUP((K63*L63),' RIESGOS Y CONTROLES'!$B$10:$D$12,3),"")</f>
        <v/>
      </c>
      <c r="N63" s="289"/>
      <c r="O63" s="289"/>
      <c r="P63" s="289"/>
      <c r="Q63" s="300" t="str">
        <f>IFERROR((K63*L63)+(VLOOKUP(N63,CONTROL!$A$2:$B$3,2,FALSE)),"")</f>
        <v/>
      </c>
      <c r="R63" s="290" t="str">
        <f>IFERROR(VLOOKUP(Q63,' RIESGOS Y CONTROLES'!$D$16:$E$33,2,FALSE),"")</f>
        <v/>
      </c>
      <c r="S63" s="291"/>
      <c r="T63" s="287"/>
      <c r="U63" s="287"/>
      <c r="V63" s="287"/>
      <c r="W63" s="292"/>
      <c r="X63" s="292"/>
      <c r="Y63" s="287"/>
      <c r="Z63" s="293" t="str">
        <f>IFERROR(IF(T63="Inexistente",0,((VLOOKUP(U63,CONTROL!$A$11:$B$13,2,FALSE)*$U$22)+(VLOOKUP(V63,CONTROL!$A$16:$B$17,2,FALSE)*$V$22)+(VLOOKUP(W63,CONTROL!$A$20:$B$21,2,FALSE)*$W$22)+(VLOOKUP(X63,CONTROL!$D$2:$E$3,2,FALSE)*$X$22)+(VLOOKUP(Y63,CONTROL!$D$7:$E$8,2,FALSE)*$Y$22))),"")</f>
        <v/>
      </c>
      <c r="AA63" s="294" t="str">
        <f>IFERROR(VLOOKUP(Z63,' RIESGOS Y CONTROLES'!$F$59:$H$62,3),"")</f>
        <v/>
      </c>
      <c r="AB63" s="295" t="str">
        <f>IFERROR(ROUND(Q63/HLOOKUP(AA63,' RIESGOS Y CONTROLES'!$B$66:$E$67,2,FALSE),0),"")</f>
        <v/>
      </c>
      <c r="AC63" s="296" t="str">
        <f>IFERROR(VLOOKUP(AB63,' RIESGOS Y CONTROLES'!$G$68:$H$85,2,FALSE),"")</f>
        <v/>
      </c>
      <c r="AD63" s="287"/>
      <c r="AE63" s="287"/>
      <c r="AF63" s="287"/>
      <c r="AG63" s="297" t="str">
        <f>IFERROR(IF(T63="Inexistente",0,((VLOOKUP(AE63,CONTROL!$G$2:$H$4,2,FALSE)*$AE$22)+(VLOOKUP(AD63,CONTROL!$G$7:$H$9,2,FALSE)*$AD$22)+(VLOOKUP(AF63,CONTROL!$G$13:$H$14,2,FALSE)*$AF$22))),"")</f>
        <v/>
      </c>
      <c r="AH63" s="298" t="str">
        <f>IFERROR(VLOOKUP(AG63,' RIESGOS Y CONTROLES'!$D$100:$F$103,3),"")</f>
        <v/>
      </c>
      <c r="BB63" s="18"/>
    </row>
    <row r="64" spans="1:54" ht="50.1" customHeight="1" x14ac:dyDescent="0.25">
      <c r="A64" s="391"/>
      <c r="B64" s="389"/>
      <c r="C64" s="284"/>
      <c r="D64" s="284"/>
      <c r="E64" s="461"/>
      <c r="F64" s="462"/>
      <c r="G64" s="439"/>
      <c r="H64" s="439"/>
      <c r="I64" s="439"/>
      <c r="J64" s="286"/>
      <c r="K64" s="287"/>
      <c r="L64" s="287"/>
      <c r="M64" s="288" t="str">
        <f>IFERROR(VLOOKUP((K64*L64),' RIESGOS Y CONTROLES'!$B$10:$D$12,3),"")</f>
        <v/>
      </c>
      <c r="N64" s="289"/>
      <c r="O64" s="289"/>
      <c r="P64" s="289"/>
      <c r="Q64" s="300" t="str">
        <f>IFERROR((K64*L64)+(VLOOKUP(N64,CONTROL!$A$2:$B$3,2,FALSE)),"")</f>
        <v/>
      </c>
      <c r="R64" s="290" t="str">
        <f>IFERROR(VLOOKUP(Q64,' RIESGOS Y CONTROLES'!$D$16:$E$33,2,FALSE),"")</f>
        <v/>
      </c>
      <c r="S64" s="291"/>
      <c r="T64" s="287"/>
      <c r="U64" s="287"/>
      <c r="V64" s="287"/>
      <c r="W64" s="292"/>
      <c r="X64" s="292"/>
      <c r="Y64" s="287"/>
      <c r="Z64" s="293" t="str">
        <f>IFERROR(IF(T64="Inexistente",0,((VLOOKUP(U64,CONTROL!$A$11:$B$13,2,FALSE)*$U$22)+(VLOOKUP(V64,CONTROL!$A$16:$B$17,2,FALSE)*$V$22)+(VLOOKUP(W64,CONTROL!$A$20:$B$21,2,FALSE)*$W$22)+(VLOOKUP(X64,CONTROL!$D$2:$E$3,2,FALSE)*$X$22)+(VLOOKUP(Y64,CONTROL!$D$7:$E$8,2,FALSE)*$Y$22))),"")</f>
        <v/>
      </c>
      <c r="AA64" s="294" t="str">
        <f>IFERROR(VLOOKUP(Z64,' RIESGOS Y CONTROLES'!$F$59:$H$62,3),"")</f>
        <v/>
      </c>
      <c r="AB64" s="295" t="str">
        <f>IFERROR(ROUND(Q64/HLOOKUP(AA64,' RIESGOS Y CONTROLES'!$B$66:$E$67,2,FALSE),0),"")</f>
        <v/>
      </c>
      <c r="AC64" s="296" t="str">
        <f>IFERROR(VLOOKUP(AB64,' RIESGOS Y CONTROLES'!$G$68:$H$85,2,FALSE),"")</f>
        <v/>
      </c>
      <c r="AD64" s="287"/>
      <c r="AE64" s="287"/>
      <c r="AF64" s="287"/>
      <c r="AG64" s="297" t="str">
        <f>IFERROR(IF(T64="Inexistente",0,((VLOOKUP(AE64,CONTROL!$G$2:$H$4,2,FALSE)*$AE$22)+(VLOOKUP(AD64,CONTROL!$G$7:$H$9,2,FALSE)*$AD$22)+(VLOOKUP(AF64,CONTROL!$G$13:$H$14,2,FALSE)*$AF$22))),"")</f>
        <v/>
      </c>
      <c r="AH64" s="298" t="str">
        <f>IFERROR(VLOOKUP(AG64,' RIESGOS Y CONTROLES'!$D$100:$F$103,3),"")</f>
        <v/>
      </c>
      <c r="BB64" s="18"/>
    </row>
    <row r="65" spans="1:54" ht="50.1" customHeight="1" x14ac:dyDescent="0.25">
      <c r="A65" s="391"/>
      <c r="B65" s="389"/>
      <c r="C65" s="284"/>
      <c r="D65" s="284"/>
      <c r="E65" s="461"/>
      <c r="F65" s="462"/>
      <c r="G65" s="439"/>
      <c r="H65" s="439"/>
      <c r="I65" s="439"/>
      <c r="J65" s="286"/>
      <c r="K65" s="287"/>
      <c r="L65" s="287"/>
      <c r="M65" s="288" t="str">
        <f>IFERROR(VLOOKUP((K65*L65),' RIESGOS Y CONTROLES'!$B$10:$D$12,3),"")</f>
        <v/>
      </c>
      <c r="N65" s="289"/>
      <c r="O65" s="289"/>
      <c r="P65" s="289"/>
      <c r="Q65" s="300" t="str">
        <f>IFERROR((K65*L65)+(VLOOKUP(N65,CONTROL!$A$2:$B$3,2,FALSE)),"")</f>
        <v/>
      </c>
      <c r="R65" s="290" t="str">
        <f>IFERROR(VLOOKUP(Q65,' RIESGOS Y CONTROLES'!$D$16:$E$33,2,FALSE),"")</f>
        <v/>
      </c>
      <c r="S65" s="291"/>
      <c r="T65" s="287"/>
      <c r="U65" s="287"/>
      <c r="V65" s="287"/>
      <c r="W65" s="292"/>
      <c r="X65" s="292"/>
      <c r="Y65" s="287"/>
      <c r="Z65" s="293" t="str">
        <f>IFERROR(IF(T65="Inexistente",0,((VLOOKUP(U65,CONTROL!$A$11:$B$13,2,FALSE)*$U$22)+(VLOOKUP(V65,CONTROL!$A$16:$B$17,2,FALSE)*$V$22)+(VLOOKUP(W65,CONTROL!$A$20:$B$21,2,FALSE)*$W$22)+(VLOOKUP(X65,CONTROL!$D$2:$E$3,2,FALSE)*$X$22)+(VLOOKUP(Y65,CONTROL!$D$7:$E$8,2,FALSE)*$Y$22))),"")</f>
        <v/>
      </c>
      <c r="AA65" s="294" t="str">
        <f>IFERROR(VLOOKUP(Z65,' RIESGOS Y CONTROLES'!$F$59:$H$62,3),"")</f>
        <v/>
      </c>
      <c r="AB65" s="295" t="str">
        <f>IFERROR(ROUND(Q65/HLOOKUP(AA65,' RIESGOS Y CONTROLES'!$B$66:$E$67,2,FALSE),0),"")</f>
        <v/>
      </c>
      <c r="AC65" s="296" t="str">
        <f>IFERROR(VLOOKUP(AB65,' RIESGOS Y CONTROLES'!$G$68:$H$85,2,FALSE),"")</f>
        <v/>
      </c>
      <c r="AD65" s="287"/>
      <c r="AE65" s="287"/>
      <c r="AF65" s="287"/>
      <c r="AG65" s="297" t="str">
        <f>IFERROR(IF(T65="Inexistente",0,((VLOOKUP(AE65,CONTROL!$G$2:$H$4,2,FALSE)*$AE$22)+(VLOOKUP(AD65,CONTROL!$G$7:$H$9,2,FALSE)*$AD$22)+(VLOOKUP(AF65,CONTROL!$G$13:$H$14,2,FALSE)*$AF$22))),"")</f>
        <v/>
      </c>
      <c r="AH65" s="298" t="str">
        <f>IFERROR(VLOOKUP(AG65,' RIESGOS Y CONTROLES'!$D$100:$F$103,3),"")</f>
        <v/>
      </c>
      <c r="BB65" s="18"/>
    </row>
    <row r="66" spans="1:54" ht="50.1" customHeight="1" x14ac:dyDescent="0.25">
      <c r="A66" s="391"/>
      <c r="B66" s="389"/>
      <c r="C66" s="284"/>
      <c r="D66" s="284"/>
      <c r="E66" s="461"/>
      <c r="F66" s="462"/>
      <c r="G66" s="439"/>
      <c r="H66" s="439"/>
      <c r="I66" s="439"/>
      <c r="J66" s="286"/>
      <c r="K66" s="287"/>
      <c r="L66" s="287"/>
      <c r="M66" s="288" t="str">
        <f>IFERROR(VLOOKUP((K66*L66),' RIESGOS Y CONTROLES'!$B$10:$D$12,3),"")</f>
        <v/>
      </c>
      <c r="N66" s="289"/>
      <c r="O66" s="289"/>
      <c r="P66" s="289"/>
      <c r="Q66" s="300" t="str">
        <f>IFERROR((K66*L66)+(VLOOKUP(N66,CONTROL!$A$2:$B$3,2,FALSE)),"")</f>
        <v/>
      </c>
      <c r="R66" s="290" t="str">
        <f>IFERROR(VLOOKUP(Q66,' RIESGOS Y CONTROLES'!$D$16:$E$33,2,FALSE),"")</f>
        <v/>
      </c>
      <c r="S66" s="291"/>
      <c r="T66" s="287"/>
      <c r="U66" s="287"/>
      <c r="V66" s="287"/>
      <c r="W66" s="292"/>
      <c r="X66" s="292"/>
      <c r="Y66" s="287"/>
      <c r="Z66" s="293" t="str">
        <f>IFERROR(IF(T66="Inexistente",0,((VLOOKUP(U66,CONTROL!$A$11:$B$13,2,FALSE)*$U$22)+(VLOOKUP(V66,CONTROL!$A$16:$B$17,2,FALSE)*$V$22)+(VLOOKUP(W66,CONTROL!$A$20:$B$21,2,FALSE)*$W$22)+(VLOOKUP(X66,CONTROL!$D$2:$E$3,2,FALSE)*$X$22)+(VLOOKUP(Y66,CONTROL!$D$7:$E$8,2,FALSE)*$Y$22))),"")</f>
        <v/>
      </c>
      <c r="AA66" s="294" t="str">
        <f>IFERROR(VLOOKUP(Z66,' RIESGOS Y CONTROLES'!$F$59:$H$62,3),"")</f>
        <v/>
      </c>
      <c r="AB66" s="295" t="str">
        <f>IFERROR(ROUND(Q66/HLOOKUP(AA66,' RIESGOS Y CONTROLES'!$B$66:$E$67,2,FALSE),0),"")</f>
        <v/>
      </c>
      <c r="AC66" s="296" t="str">
        <f>IFERROR(VLOOKUP(AB66,' RIESGOS Y CONTROLES'!$G$68:$H$85,2,FALSE),"")</f>
        <v/>
      </c>
      <c r="AD66" s="287"/>
      <c r="AE66" s="287"/>
      <c r="AF66" s="287"/>
      <c r="AG66" s="297" t="str">
        <f>IFERROR(IF(T66="Inexistente",0,((VLOOKUP(AE66,CONTROL!$G$2:$H$4,2,FALSE)*$AE$22)+(VLOOKUP(AD66,CONTROL!$G$7:$H$9,2,FALSE)*$AD$22)+(VLOOKUP(AF66,CONTROL!$G$13:$H$14,2,FALSE)*$AF$22))),"")</f>
        <v/>
      </c>
      <c r="AH66" s="298" t="str">
        <f>IFERROR(VLOOKUP(AG66,' RIESGOS Y CONTROLES'!$D$100:$F$103,3),"")</f>
        <v/>
      </c>
      <c r="BB66" s="18"/>
    </row>
    <row r="67" spans="1:54" ht="50.1" customHeight="1" x14ac:dyDescent="0.25">
      <c r="A67" s="391"/>
      <c r="B67" s="389"/>
      <c r="C67" s="284"/>
      <c r="D67" s="284"/>
      <c r="E67" s="461"/>
      <c r="F67" s="462"/>
      <c r="G67" s="439"/>
      <c r="H67" s="439"/>
      <c r="I67" s="439"/>
      <c r="J67" s="286"/>
      <c r="K67" s="287"/>
      <c r="L67" s="287"/>
      <c r="M67" s="288" t="str">
        <f>IFERROR(VLOOKUP((K67*L67),' RIESGOS Y CONTROLES'!$B$10:$D$12,3),"")</f>
        <v/>
      </c>
      <c r="N67" s="289"/>
      <c r="O67" s="289"/>
      <c r="P67" s="289"/>
      <c r="Q67" s="300" t="str">
        <f>IFERROR((K67*L67)+(VLOOKUP(N67,CONTROL!$A$2:$B$3,2,FALSE)),"")</f>
        <v/>
      </c>
      <c r="R67" s="290" t="str">
        <f>IFERROR(VLOOKUP(Q67,' RIESGOS Y CONTROLES'!$D$16:$E$33,2,FALSE),"")</f>
        <v/>
      </c>
      <c r="S67" s="291"/>
      <c r="T67" s="287"/>
      <c r="U67" s="287"/>
      <c r="V67" s="287"/>
      <c r="W67" s="292"/>
      <c r="X67" s="292"/>
      <c r="Y67" s="287"/>
      <c r="Z67" s="293" t="str">
        <f>IFERROR(IF(T67="Inexistente",0,((VLOOKUP(U67,CONTROL!$A$11:$B$13,2,FALSE)*$U$22)+(VLOOKUP(V67,CONTROL!$A$16:$B$17,2,FALSE)*$V$22)+(VLOOKUP(W67,CONTROL!$A$20:$B$21,2,FALSE)*$W$22)+(VLOOKUP(X67,CONTROL!$D$2:$E$3,2,FALSE)*$X$22)+(VLOOKUP(Y67,CONTROL!$D$7:$E$8,2,FALSE)*$Y$22))),"")</f>
        <v/>
      </c>
      <c r="AA67" s="294" t="str">
        <f>IFERROR(VLOOKUP(Z67,' RIESGOS Y CONTROLES'!$F$59:$H$62,3),"")</f>
        <v/>
      </c>
      <c r="AB67" s="295" t="str">
        <f>IFERROR(ROUND(Q67/HLOOKUP(AA67,' RIESGOS Y CONTROLES'!$B$66:$E$67,2,FALSE),0),"")</f>
        <v/>
      </c>
      <c r="AC67" s="296" t="str">
        <f>IFERROR(VLOOKUP(AB67,' RIESGOS Y CONTROLES'!$G$68:$H$85,2,FALSE),"")</f>
        <v/>
      </c>
      <c r="AD67" s="287"/>
      <c r="AE67" s="287"/>
      <c r="AF67" s="287"/>
      <c r="AG67" s="297" t="str">
        <f>IFERROR(IF(T67="Inexistente",0,((VLOOKUP(AE67,CONTROL!$G$2:$H$4,2,FALSE)*$AE$22)+(VLOOKUP(AD67,CONTROL!$G$7:$H$9,2,FALSE)*$AD$22)+(VLOOKUP(AF67,CONTROL!$G$13:$H$14,2,FALSE)*$AF$22))),"")</f>
        <v/>
      </c>
      <c r="AH67" s="298" t="str">
        <f>IFERROR(VLOOKUP(AG67,' RIESGOS Y CONTROLES'!$D$100:$F$103,3),"")</f>
        <v/>
      </c>
      <c r="BB67" s="18"/>
    </row>
    <row r="68" spans="1:54" ht="50.1" customHeight="1" x14ac:dyDescent="0.25">
      <c r="A68" s="391"/>
      <c r="B68" s="389"/>
      <c r="C68" s="284"/>
      <c r="D68" s="284"/>
      <c r="E68" s="461"/>
      <c r="F68" s="462"/>
      <c r="G68" s="439"/>
      <c r="H68" s="439"/>
      <c r="I68" s="439"/>
      <c r="J68" s="286"/>
      <c r="K68" s="287"/>
      <c r="L68" s="287"/>
      <c r="M68" s="288" t="str">
        <f>IFERROR(VLOOKUP((K68*L68),' RIESGOS Y CONTROLES'!$B$10:$D$12,3),"")</f>
        <v/>
      </c>
      <c r="N68" s="289"/>
      <c r="O68" s="289"/>
      <c r="P68" s="289"/>
      <c r="Q68" s="300" t="str">
        <f>IFERROR((K68*L68)+(VLOOKUP(N68,CONTROL!$A$2:$B$3,2,FALSE)),"")</f>
        <v/>
      </c>
      <c r="R68" s="290" t="str">
        <f>IFERROR(VLOOKUP(Q68,' RIESGOS Y CONTROLES'!$D$16:$E$33,2,FALSE),"")</f>
        <v/>
      </c>
      <c r="S68" s="291"/>
      <c r="T68" s="287"/>
      <c r="U68" s="287"/>
      <c r="V68" s="287"/>
      <c r="W68" s="292"/>
      <c r="X68" s="292"/>
      <c r="Y68" s="287"/>
      <c r="Z68" s="293" t="str">
        <f>IFERROR(IF(T68="Inexistente",0,((VLOOKUP(U68,CONTROL!$A$11:$B$13,2,FALSE)*$U$22)+(VLOOKUP(V68,CONTROL!$A$16:$B$17,2,FALSE)*$V$22)+(VLOOKUP(W68,CONTROL!$A$20:$B$21,2,FALSE)*$W$22)+(VLOOKUP(X68,CONTROL!$D$2:$E$3,2,FALSE)*$X$22)+(VLOOKUP(Y68,CONTROL!$D$7:$E$8,2,FALSE)*$Y$22))),"")</f>
        <v/>
      </c>
      <c r="AA68" s="294" t="str">
        <f>IFERROR(VLOOKUP(Z68,' RIESGOS Y CONTROLES'!$F$59:$H$62,3),"")</f>
        <v/>
      </c>
      <c r="AB68" s="295" t="str">
        <f>IFERROR(ROUND(Q68/HLOOKUP(AA68,' RIESGOS Y CONTROLES'!$B$66:$E$67,2,FALSE),0),"")</f>
        <v/>
      </c>
      <c r="AC68" s="296" t="str">
        <f>IFERROR(VLOOKUP(AB68,' RIESGOS Y CONTROLES'!$G$68:$H$85,2,FALSE),"")</f>
        <v/>
      </c>
      <c r="AD68" s="287"/>
      <c r="AE68" s="287"/>
      <c r="AF68" s="287"/>
      <c r="AG68" s="297" t="str">
        <f>IFERROR(IF(T68="Inexistente",0,((VLOOKUP(AE68,CONTROL!$G$2:$H$4,2,FALSE)*$AE$22)+(VLOOKUP(AD68,CONTROL!$G$7:$H$9,2,FALSE)*$AD$22)+(VLOOKUP(AF68,CONTROL!$G$13:$H$14,2,FALSE)*$AF$22))),"")</f>
        <v/>
      </c>
      <c r="AH68" s="298" t="str">
        <f>IFERROR(VLOOKUP(AG68,' RIESGOS Y CONTROLES'!$D$100:$F$103,3),"")</f>
        <v/>
      </c>
      <c r="BB68" s="18"/>
    </row>
    <row r="69" spans="1:54" ht="50.1" customHeight="1" x14ac:dyDescent="0.25">
      <c r="A69" s="391"/>
      <c r="B69" s="389"/>
      <c r="C69" s="284"/>
      <c r="D69" s="284"/>
      <c r="E69" s="461"/>
      <c r="F69" s="462"/>
      <c r="G69" s="439"/>
      <c r="H69" s="439"/>
      <c r="I69" s="439"/>
      <c r="J69" s="286"/>
      <c r="K69" s="287"/>
      <c r="L69" s="287"/>
      <c r="M69" s="288" t="str">
        <f>IFERROR(VLOOKUP((K69*L69),' RIESGOS Y CONTROLES'!$B$10:$D$12,3),"")</f>
        <v/>
      </c>
      <c r="N69" s="289"/>
      <c r="O69" s="289"/>
      <c r="P69" s="289"/>
      <c r="Q69" s="300" t="str">
        <f>IFERROR((K69*L69)+(VLOOKUP(N69,CONTROL!$A$2:$B$3,2,FALSE)),"")</f>
        <v/>
      </c>
      <c r="R69" s="290" t="str">
        <f>IFERROR(VLOOKUP(Q69,' RIESGOS Y CONTROLES'!$D$16:$E$33,2,FALSE),"")</f>
        <v/>
      </c>
      <c r="S69" s="291"/>
      <c r="T69" s="287"/>
      <c r="U69" s="287"/>
      <c r="V69" s="287"/>
      <c r="W69" s="292"/>
      <c r="X69" s="292"/>
      <c r="Y69" s="287"/>
      <c r="Z69" s="293" t="str">
        <f>IFERROR(IF(T69="Inexistente",0,((VLOOKUP(U69,CONTROL!$A$11:$B$13,2,FALSE)*$U$22)+(VLOOKUP(V69,CONTROL!$A$16:$B$17,2,FALSE)*$V$22)+(VLOOKUP(W69,CONTROL!$A$20:$B$21,2,FALSE)*$W$22)+(VLOOKUP(X69,CONTROL!$D$2:$E$3,2,FALSE)*$X$22)+(VLOOKUP(Y69,CONTROL!$D$7:$E$8,2,FALSE)*$Y$22))),"")</f>
        <v/>
      </c>
      <c r="AA69" s="294" t="str">
        <f>IFERROR(VLOOKUP(Z69,' RIESGOS Y CONTROLES'!$F$59:$H$62,3),"")</f>
        <v/>
      </c>
      <c r="AB69" s="295" t="str">
        <f>IFERROR(ROUND(Q69/HLOOKUP(AA69,' RIESGOS Y CONTROLES'!$B$66:$E$67,2,FALSE),0),"")</f>
        <v/>
      </c>
      <c r="AC69" s="296" t="str">
        <f>IFERROR(VLOOKUP(AB69,' RIESGOS Y CONTROLES'!$G$68:$H$85,2,FALSE),"")</f>
        <v/>
      </c>
      <c r="AD69" s="287"/>
      <c r="AE69" s="287"/>
      <c r="AF69" s="287"/>
      <c r="AG69" s="297" t="str">
        <f>IFERROR(IF(T69="Inexistente",0,((VLOOKUP(AE69,CONTROL!$G$2:$H$4,2,FALSE)*$AE$22)+(VLOOKUP(AD69,CONTROL!$G$7:$H$9,2,FALSE)*$AD$22)+(VLOOKUP(AF69,CONTROL!$G$13:$H$14,2,FALSE)*$AF$22))),"")</f>
        <v/>
      </c>
      <c r="AH69" s="298" t="str">
        <f>IFERROR(VLOOKUP(AG69,' RIESGOS Y CONTROLES'!$D$100:$F$103,3),"")</f>
        <v/>
      </c>
      <c r="BB69" s="18"/>
    </row>
    <row r="70" spans="1:54" ht="50.1" customHeight="1" x14ac:dyDescent="0.25">
      <c r="A70" s="391"/>
      <c r="B70" s="389"/>
      <c r="C70" s="284"/>
      <c r="D70" s="284"/>
      <c r="E70" s="461"/>
      <c r="F70" s="462"/>
      <c r="G70" s="439"/>
      <c r="H70" s="439"/>
      <c r="I70" s="439"/>
      <c r="J70" s="286"/>
      <c r="K70" s="287"/>
      <c r="L70" s="287"/>
      <c r="M70" s="288" t="str">
        <f>IFERROR(VLOOKUP((K70*L70),' RIESGOS Y CONTROLES'!$B$10:$D$12,3),"")</f>
        <v/>
      </c>
      <c r="N70" s="289"/>
      <c r="O70" s="289"/>
      <c r="P70" s="289"/>
      <c r="Q70" s="300" t="str">
        <f>IFERROR((K70*L70)+(VLOOKUP(N70,CONTROL!$A$2:$B$3,2,FALSE)),"")</f>
        <v/>
      </c>
      <c r="R70" s="290" t="str">
        <f>IFERROR(VLOOKUP(Q70,' RIESGOS Y CONTROLES'!$D$16:$E$33,2,FALSE),"")</f>
        <v/>
      </c>
      <c r="S70" s="291"/>
      <c r="T70" s="287"/>
      <c r="U70" s="287"/>
      <c r="V70" s="287"/>
      <c r="W70" s="292"/>
      <c r="X70" s="292"/>
      <c r="Y70" s="287"/>
      <c r="Z70" s="293" t="str">
        <f>IFERROR(IF(T70="Inexistente",0,((VLOOKUP(U70,CONTROL!$A$11:$B$13,2,FALSE)*$U$22)+(VLOOKUP(V70,CONTROL!$A$16:$B$17,2,FALSE)*$V$22)+(VLOOKUP(W70,CONTROL!$A$20:$B$21,2,FALSE)*$W$22)+(VLOOKUP(X70,CONTROL!$D$2:$E$3,2,FALSE)*$X$22)+(VLOOKUP(Y70,CONTROL!$D$7:$E$8,2,FALSE)*$Y$22))),"")</f>
        <v/>
      </c>
      <c r="AA70" s="294" t="str">
        <f>IFERROR(VLOOKUP(Z70,' RIESGOS Y CONTROLES'!$F$59:$H$62,3),"")</f>
        <v/>
      </c>
      <c r="AB70" s="295" t="str">
        <f>IFERROR(ROUND(Q70/HLOOKUP(AA70,' RIESGOS Y CONTROLES'!$B$66:$E$67,2,FALSE),0),"")</f>
        <v/>
      </c>
      <c r="AC70" s="296" t="str">
        <f>IFERROR(VLOOKUP(AB70,' RIESGOS Y CONTROLES'!$G$68:$H$85,2,FALSE),"")</f>
        <v/>
      </c>
      <c r="AD70" s="287"/>
      <c r="AE70" s="287"/>
      <c r="AF70" s="287"/>
      <c r="AG70" s="297" t="str">
        <f>IFERROR(IF(T70="Inexistente",0,((VLOOKUP(AE70,CONTROL!$G$2:$H$4,2,FALSE)*$AE$22)+(VLOOKUP(AD70,CONTROL!$G$7:$H$9,2,FALSE)*$AD$22)+(VLOOKUP(AF70,CONTROL!$G$13:$H$14,2,FALSE)*$AF$22))),"")</f>
        <v/>
      </c>
      <c r="AH70" s="298" t="str">
        <f>IFERROR(VLOOKUP(AG70,' RIESGOS Y CONTROLES'!$D$100:$F$103,3),"")</f>
        <v/>
      </c>
      <c r="BB70" s="18"/>
    </row>
    <row r="71" spans="1:54" ht="50.1" customHeight="1" x14ac:dyDescent="0.25">
      <c r="A71" s="391"/>
      <c r="B71" s="389"/>
      <c r="C71" s="284"/>
      <c r="D71" s="284"/>
      <c r="E71" s="461"/>
      <c r="F71" s="462"/>
      <c r="G71" s="439"/>
      <c r="H71" s="439"/>
      <c r="I71" s="439"/>
      <c r="J71" s="286"/>
      <c r="K71" s="287"/>
      <c r="L71" s="287"/>
      <c r="M71" s="288" t="str">
        <f>IFERROR(VLOOKUP((K71*L71),' RIESGOS Y CONTROLES'!$B$10:$D$12,3),"")</f>
        <v/>
      </c>
      <c r="N71" s="289"/>
      <c r="O71" s="289"/>
      <c r="P71" s="289"/>
      <c r="Q71" s="300" t="str">
        <f>IFERROR((K71*L71)+(VLOOKUP(N71,CONTROL!$A$2:$B$3,2,FALSE)),"")</f>
        <v/>
      </c>
      <c r="R71" s="290" t="str">
        <f>IFERROR(VLOOKUP(Q71,' RIESGOS Y CONTROLES'!$D$16:$E$33,2,FALSE),"")</f>
        <v/>
      </c>
      <c r="S71" s="291"/>
      <c r="T71" s="287"/>
      <c r="U71" s="287"/>
      <c r="V71" s="287"/>
      <c r="W71" s="292"/>
      <c r="X71" s="292"/>
      <c r="Y71" s="287"/>
      <c r="Z71" s="293" t="str">
        <f>IFERROR(IF(T71="Inexistente",0,((VLOOKUP(U71,CONTROL!$A$11:$B$13,2,FALSE)*$U$22)+(VLOOKUP(V71,CONTROL!$A$16:$B$17,2,FALSE)*$V$22)+(VLOOKUP(W71,CONTROL!$A$20:$B$21,2,FALSE)*$W$22)+(VLOOKUP(X71,CONTROL!$D$2:$E$3,2,FALSE)*$X$22)+(VLOOKUP(Y71,CONTROL!$D$7:$E$8,2,FALSE)*$Y$22))),"")</f>
        <v/>
      </c>
      <c r="AA71" s="294" t="str">
        <f>IFERROR(VLOOKUP(Z71,' RIESGOS Y CONTROLES'!$F$59:$H$62,3),"")</f>
        <v/>
      </c>
      <c r="AB71" s="295" t="str">
        <f>IFERROR(ROUND(Q71/HLOOKUP(AA71,' RIESGOS Y CONTROLES'!$B$66:$E$67,2,FALSE),0),"")</f>
        <v/>
      </c>
      <c r="AC71" s="296" t="str">
        <f>IFERROR(VLOOKUP(AB71,' RIESGOS Y CONTROLES'!$G$68:$H$85,2,FALSE),"")</f>
        <v/>
      </c>
      <c r="AD71" s="287"/>
      <c r="AE71" s="287"/>
      <c r="AF71" s="287"/>
      <c r="AG71" s="297" t="str">
        <f>IFERROR(IF(T71="Inexistente",0,((VLOOKUP(AE71,CONTROL!$G$2:$H$4,2,FALSE)*$AE$22)+(VLOOKUP(AD71,CONTROL!$G$7:$H$9,2,FALSE)*$AD$22)+(VLOOKUP(AF71,CONTROL!$G$13:$H$14,2,FALSE)*$AF$22))),"")</f>
        <v/>
      </c>
      <c r="AH71" s="298" t="str">
        <f>IFERROR(VLOOKUP(AG71,' RIESGOS Y CONTROLES'!$D$100:$F$103,3),"")</f>
        <v/>
      </c>
      <c r="BB71" s="18"/>
    </row>
    <row r="72" spans="1:54" ht="50.1" customHeight="1" x14ac:dyDescent="0.25">
      <c r="A72" s="391"/>
      <c r="B72" s="389"/>
      <c r="C72" s="284"/>
      <c r="D72" s="284"/>
      <c r="E72" s="461"/>
      <c r="F72" s="462"/>
      <c r="G72" s="439"/>
      <c r="H72" s="439"/>
      <c r="I72" s="439"/>
      <c r="J72" s="286"/>
      <c r="K72" s="287"/>
      <c r="L72" s="287"/>
      <c r="M72" s="288" t="str">
        <f>IFERROR(VLOOKUP((K72*L72),' RIESGOS Y CONTROLES'!$B$10:$D$12,3),"")</f>
        <v/>
      </c>
      <c r="N72" s="289"/>
      <c r="O72" s="289"/>
      <c r="P72" s="289"/>
      <c r="Q72" s="300" t="str">
        <f>IFERROR((K72*L72)+(VLOOKUP(N72,CONTROL!$A$2:$B$3,2,FALSE)),"")</f>
        <v/>
      </c>
      <c r="R72" s="290" t="str">
        <f>IFERROR(VLOOKUP(Q72,' RIESGOS Y CONTROLES'!$D$16:$E$33,2,FALSE),"")</f>
        <v/>
      </c>
      <c r="S72" s="291"/>
      <c r="T72" s="287"/>
      <c r="U72" s="287"/>
      <c r="V72" s="287"/>
      <c r="W72" s="292"/>
      <c r="X72" s="292"/>
      <c r="Y72" s="287"/>
      <c r="Z72" s="293" t="str">
        <f>IFERROR(IF(T72="Inexistente",0,((VLOOKUP(U72,CONTROL!$A$11:$B$13,2,FALSE)*$U$22)+(VLOOKUP(V72,CONTROL!$A$16:$B$17,2,FALSE)*$V$22)+(VLOOKUP(W72,CONTROL!$A$20:$B$21,2,FALSE)*$W$22)+(VLOOKUP(X72,CONTROL!$D$2:$E$3,2,FALSE)*$X$22)+(VLOOKUP(Y72,CONTROL!$D$7:$E$8,2,FALSE)*$Y$22))),"")</f>
        <v/>
      </c>
      <c r="AA72" s="294" t="str">
        <f>IFERROR(VLOOKUP(Z72,' RIESGOS Y CONTROLES'!$F$59:$H$62,3),"")</f>
        <v/>
      </c>
      <c r="AB72" s="295" t="str">
        <f>IFERROR(ROUND(Q72/HLOOKUP(AA72,' RIESGOS Y CONTROLES'!$B$66:$E$67,2,FALSE),0),"")</f>
        <v/>
      </c>
      <c r="AC72" s="296" t="str">
        <f>IFERROR(VLOOKUP(AB72,' RIESGOS Y CONTROLES'!$G$68:$H$85,2,FALSE),"")</f>
        <v/>
      </c>
      <c r="AD72" s="287"/>
      <c r="AE72" s="287"/>
      <c r="AF72" s="287"/>
      <c r="AG72" s="297" t="str">
        <f>IFERROR(IF(T72="Inexistente",0,((VLOOKUP(AE72,CONTROL!$G$2:$H$4,2,FALSE)*$AE$22)+(VLOOKUP(AD72,CONTROL!$G$7:$H$9,2,FALSE)*$AD$22)+(VLOOKUP(AF72,CONTROL!$G$13:$H$14,2,FALSE)*$AF$22))),"")</f>
        <v/>
      </c>
      <c r="AH72" s="298" t="str">
        <f>IFERROR(VLOOKUP(AG72,' RIESGOS Y CONTROLES'!$D$100:$F$103,3),"")</f>
        <v/>
      </c>
      <c r="BB72" s="18"/>
    </row>
    <row r="73" spans="1:54" ht="50.1" customHeight="1" x14ac:dyDescent="0.25">
      <c r="A73" s="391"/>
      <c r="B73" s="389"/>
      <c r="C73" s="284"/>
      <c r="D73" s="284"/>
      <c r="E73" s="461"/>
      <c r="F73" s="462"/>
      <c r="G73" s="439"/>
      <c r="H73" s="439"/>
      <c r="I73" s="439"/>
      <c r="J73" s="286"/>
      <c r="K73" s="287"/>
      <c r="L73" s="287"/>
      <c r="M73" s="288" t="str">
        <f>IFERROR(VLOOKUP((K73*L73),' RIESGOS Y CONTROLES'!$B$10:$D$12,3),"")</f>
        <v/>
      </c>
      <c r="N73" s="289"/>
      <c r="O73" s="289"/>
      <c r="P73" s="289"/>
      <c r="Q73" s="300" t="str">
        <f>IFERROR((K73*L73)+(VLOOKUP(N73,CONTROL!$A$2:$B$3,2,FALSE)),"")</f>
        <v/>
      </c>
      <c r="R73" s="290" t="str">
        <f>IFERROR(VLOOKUP(Q73,' RIESGOS Y CONTROLES'!$D$16:$E$33,2,FALSE),"")</f>
        <v/>
      </c>
      <c r="S73" s="291"/>
      <c r="T73" s="287"/>
      <c r="U73" s="287"/>
      <c r="V73" s="287"/>
      <c r="W73" s="292"/>
      <c r="X73" s="292"/>
      <c r="Y73" s="287"/>
      <c r="Z73" s="293" t="str">
        <f>IFERROR(IF(T73="Inexistente",0,((VLOOKUP(U73,CONTROL!$A$11:$B$13,2,FALSE)*$U$22)+(VLOOKUP(V73,CONTROL!$A$16:$B$17,2,FALSE)*$V$22)+(VLOOKUP(W73,CONTROL!$A$20:$B$21,2,FALSE)*$W$22)+(VLOOKUP(X73,CONTROL!$D$2:$E$3,2,FALSE)*$X$22)+(VLOOKUP(Y73,CONTROL!$D$7:$E$8,2,FALSE)*$Y$22))),"")</f>
        <v/>
      </c>
      <c r="AA73" s="294" t="str">
        <f>IFERROR(VLOOKUP(Z73,' RIESGOS Y CONTROLES'!$F$59:$H$62,3),"")</f>
        <v/>
      </c>
      <c r="AB73" s="295" t="str">
        <f>IFERROR(ROUND(Q73/HLOOKUP(AA73,' RIESGOS Y CONTROLES'!$B$66:$E$67,2,FALSE),0),"")</f>
        <v/>
      </c>
      <c r="AC73" s="296" t="str">
        <f>IFERROR(VLOOKUP(AB73,' RIESGOS Y CONTROLES'!$G$68:$H$85,2,FALSE),"")</f>
        <v/>
      </c>
      <c r="AD73" s="287"/>
      <c r="AE73" s="287"/>
      <c r="AF73" s="287"/>
      <c r="AG73" s="297" t="str">
        <f>IFERROR(IF(T73="Inexistente",0,((VLOOKUP(AE73,CONTROL!$G$2:$H$4,2,FALSE)*$AE$22)+(VLOOKUP(AD73,CONTROL!$G$7:$H$9,2,FALSE)*$AD$22)+(VLOOKUP(AF73,CONTROL!$G$13:$H$14,2,FALSE)*$AF$22))),"")</f>
        <v/>
      </c>
      <c r="AH73" s="298" t="str">
        <f>IFERROR(VLOOKUP(AG73,' RIESGOS Y CONTROLES'!$D$100:$F$103,3),"")</f>
        <v/>
      </c>
      <c r="BB73" s="18"/>
    </row>
    <row r="74" spans="1:54" ht="50.1" customHeight="1" x14ac:dyDescent="0.25">
      <c r="A74" s="391"/>
      <c r="B74" s="389"/>
      <c r="C74" s="284"/>
      <c r="D74" s="284"/>
      <c r="E74" s="461"/>
      <c r="F74" s="462"/>
      <c r="G74" s="439"/>
      <c r="H74" s="439"/>
      <c r="I74" s="439"/>
      <c r="J74" s="286"/>
      <c r="K74" s="287"/>
      <c r="L74" s="287"/>
      <c r="M74" s="288" t="str">
        <f>IFERROR(VLOOKUP((K74*L74),' RIESGOS Y CONTROLES'!$B$10:$D$12,3),"")</f>
        <v/>
      </c>
      <c r="N74" s="289"/>
      <c r="O74" s="289"/>
      <c r="P74" s="289"/>
      <c r="Q74" s="300" t="str">
        <f>IFERROR((K74*L74)+(VLOOKUP(N74,CONTROL!$A$2:$B$3,2,FALSE)),"")</f>
        <v/>
      </c>
      <c r="R74" s="290" t="str">
        <f>IFERROR(VLOOKUP(Q74,' RIESGOS Y CONTROLES'!$D$16:$E$33,2,FALSE),"")</f>
        <v/>
      </c>
      <c r="S74" s="291"/>
      <c r="T74" s="287"/>
      <c r="U74" s="287"/>
      <c r="V74" s="287"/>
      <c r="W74" s="292"/>
      <c r="X74" s="292"/>
      <c r="Y74" s="287"/>
      <c r="Z74" s="293" t="str">
        <f>IFERROR(IF(T74="Inexistente",0,((VLOOKUP(U74,CONTROL!$A$11:$B$13,2,FALSE)*$U$22)+(VLOOKUP(V74,CONTROL!$A$16:$B$17,2,FALSE)*$V$22)+(VLOOKUP(W74,CONTROL!$A$20:$B$21,2,FALSE)*$W$22)+(VLOOKUP(X74,CONTROL!$D$2:$E$3,2,FALSE)*$X$22)+(VLOOKUP(Y74,CONTROL!$D$7:$E$8,2,FALSE)*$Y$22))),"")</f>
        <v/>
      </c>
      <c r="AA74" s="294" t="str">
        <f>IFERROR(VLOOKUP(Z74,' RIESGOS Y CONTROLES'!$F$59:$H$62,3),"")</f>
        <v/>
      </c>
      <c r="AB74" s="295" t="str">
        <f>IFERROR(ROUND(Q74/HLOOKUP(AA74,' RIESGOS Y CONTROLES'!$B$66:$E$67,2,FALSE),0),"")</f>
        <v/>
      </c>
      <c r="AC74" s="296" t="str">
        <f>IFERROR(VLOOKUP(AB74,' RIESGOS Y CONTROLES'!$G$68:$H$85,2,FALSE),"")</f>
        <v/>
      </c>
      <c r="AD74" s="287"/>
      <c r="AE74" s="287"/>
      <c r="AF74" s="287"/>
      <c r="AG74" s="297" t="str">
        <f>IFERROR(IF(T74="Inexistente",0,((VLOOKUP(AE74,CONTROL!$G$2:$H$4,2,FALSE)*$AE$22)+(VLOOKUP(AD74,CONTROL!$G$7:$H$9,2,FALSE)*$AD$22)+(VLOOKUP(AF74,CONTROL!$G$13:$H$14,2,FALSE)*$AF$22))),"")</f>
        <v/>
      </c>
      <c r="AH74" s="298" t="str">
        <f>IFERROR(VLOOKUP(AG74,' RIESGOS Y CONTROLES'!$D$100:$F$103,3),"")</f>
        <v/>
      </c>
      <c r="BB74" s="18"/>
    </row>
    <row r="75" spans="1:54" ht="50.1" customHeight="1" x14ac:dyDescent="0.25">
      <c r="A75" s="391"/>
      <c r="B75" s="389"/>
      <c r="C75" s="284"/>
      <c r="D75" s="284"/>
      <c r="E75" s="461"/>
      <c r="F75" s="462"/>
      <c r="G75" s="439"/>
      <c r="H75" s="439"/>
      <c r="I75" s="439"/>
      <c r="J75" s="286"/>
      <c r="K75" s="287"/>
      <c r="L75" s="287"/>
      <c r="M75" s="288" t="str">
        <f>IFERROR(VLOOKUP((K75*L75),' RIESGOS Y CONTROLES'!$B$10:$D$12,3),"")</f>
        <v/>
      </c>
      <c r="N75" s="289"/>
      <c r="O75" s="289"/>
      <c r="P75" s="289"/>
      <c r="Q75" s="300" t="str">
        <f>IFERROR((K75*L75)+(VLOOKUP(N75,CONTROL!$A$2:$B$3,2,FALSE)),"")</f>
        <v/>
      </c>
      <c r="R75" s="290" t="str">
        <f>IFERROR(VLOOKUP(Q75,' RIESGOS Y CONTROLES'!$D$16:$E$33,2,FALSE),"")</f>
        <v/>
      </c>
      <c r="S75" s="291"/>
      <c r="T75" s="287"/>
      <c r="U75" s="287"/>
      <c r="V75" s="287"/>
      <c r="W75" s="292"/>
      <c r="X75" s="292"/>
      <c r="Y75" s="287"/>
      <c r="Z75" s="293" t="str">
        <f>IFERROR(IF(T75="Inexistente",0,((VLOOKUP(U75,CONTROL!$A$11:$B$13,2,FALSE)*$U$22)+(VLOOKUP(V75,CONTROL!$A$16:$B$17,2,FALSE)*$V$22)+(VLOOKUP(W75,CONTROL!$A$20:$B$21,2,FALSE)*$W$22)+(VLOOKUP(X75,CONTROL!$D$2:$E$3,2,FALSE)*$X$22)+(VLOOKUP(Y75,CONTROL!$D$7:$E$8,2,FALSE)*$Y$22))),"")</f>
        <v/>
      </c>
      <c r="AA75" s="294" t="str">
        <f>IFERROR(VLOOKUP(Z75,' RIESGOS Y CONTROLES'!$F$59:$H$62,3),"")</f>
        <v/>
      </c>
      <c r="AB75" s="295" t="str">
        <f>IFERROR(ROUND(Q75/HLOOKUP(AA75,' RIESGOS Y CONTROLES'!$B$66:$E$67,2,FALSE),0),"")</f>
        <v/>
      </c>
      <c r="AC75" s="296" t="str">
        <f>IFERROR(VLOOKUP(AB75,' RIESGOS Y CONTROLES'!$G$68:$H$85,2,FALSE),"")</f>
        <v/>
      </c>
      <c r="AD75" s="287"/>
      <c r="AE75" s="287"/>
      <c r="AF75" s="287"/>
      <c r="AG75" s="297" t="str">
        <f>IFERROR(IF(T75="Inexistente",0,((VLOOKUP(AE75,CONTROL!$G$2:$H$4,2,FALSE)*$AE$22)+(VLOOKUP(AD75,CONTROL!$G$7:$H$9,2,FALSE)*$AD$22)+(VLOOKUP(AF75,CONTROL!$G$13:$H$14,2,FALSE)*$AF$22))),"")</f>
        <v/>
      </c>
      <c r="AH75" s="298" t="str">
        <f>IFERROR(VLOOKUP(AG75,' RIESGOS Y CONTROLES'!$D$100:$F$103,3),"")</f>
        <v/>
      </c>
      <c r="BB75" s="18"/>
    </row>
    <row r="76" spans="1:54" ht="50.1" customHeight="1" x14ac:dyDescent="0.25">
      <c r="A76" s="391"/>
      <c r="B76" s="389"/>
      <c r="C76" s="284"/>
      <c r="D76" s="284"/>
      <c r="E76" s="461"/>
      <c r="F76" s="462"/>
      <c r="G76" s="439"/>
      <c r="H76" s="439"/>
      <c r="I76" s="439"/>
      <c r="J76" s="286"/>
      <c r="K76" s="287"/>
      <c r="L76" s="287"/>
      <c r="M76" s="288" t="str">
        <f>IFERROR(VLOOKUP((K76*L76),' RIESGOS Y CONTROLES'!$B$10:$D$12,3),"")</f>
        <v/>
      </c>
      <c r="N76" s="289"/>
      <c r="O76" s="289"/>
      <c r="P76" s="289"/>
      <c r="Q76" s="300" t="str">
        <f>IFERROR((K76*L76)+(VLOOKUP(N76,CONTROL!$A$2:$B$3,2,FALSE)),"")</f>
        <v/>
      </c>
      <c r="R76" s="290" t="str">
        <f>IFERROR(VLOOKUP(Q76,' RIESGOS Y CONTROLES'!$D$16:$E$33,2,FALSE),"")</f>
        <v/>
      </c>
      <c r="S76" s="291"/>
      <c r="T76" s="287"/>
      <c r="U76" s="287"/>
      <c r="V76" s="287"/>
      <c r="W76" s="292"/>
      <c r="X76" s="292"/>
      <c r="Y76" s="287"/>
      <c r="Z76" s="293" t="str">
        <f>IFERROR(IF(T76="Inexistente",0,((VLOOKUP(U76,CONTROL!$A$11:$B$13,2,FALSE)*$U$22)+(VLOOKUP(V76,CONTROL!$A$16:$B$17,2,FALSE)*$V$22)+(VLOOKUP(W76,CONTROL!$A$20:$B$21,2,FALSE)*$W$22)+(VLOOKUP(X76,CONTROL!$D$2:$E$3,2,FALSE)*$X$22)+(VLOOKUP(Y76,CONTROL!$D$7:$E$8,2,FALSE)*$Y$22))),"")</f>
        <v/>
      </c>
      <c r="AA76" s="294" t="str">
        <f>IFERROR(VLOOKUP(Z76,' RIESGOS Y CONTROLES'!$F$59:$H$62,3),"")</f>
        <v/>
      </c>
      <c r="AB76" s="295" t="str">
        <f>IFERROR(ROUND(Q76/HLOOKUP(AA76,' RIESGOS Y CONTROLES'!$B$66:$E$67,2,FALSE),0),"")</f>
        <v/>
      </c>
      <c r="AC76" s="296" t="str">
        <f>IFERROR(VLOOKUP(AB76,' RIESGOS Y CONTROLES'!$G$68:$H$85,2,FALSE),"")</f>
        <v/>
      </c>
      <c r="AD76" s="287"/>
      <c r="AE76" s="287"/>
      <c r="AF76" s="287"/>
      <c r="AG76" s="297" t="str">
        <f>IFERROR(IF(T76="Inexistente",0,((VLOOKUP(AE76,CONTROL!$G$2:$H$4,2,FALSE)*$AE$22)+(VLOOKUP(AD76,CONTROL!$G$7:$H$9,2,FALSE)*$AD$22)+(VLOOKUP(AF76,CONTROL!$G$13:$H$14,2,FALSE)*$AF$22))),"")</f>
        <v/>
      </c>
      <c r="AH76" s="298" t="str">
        <f>IFERROR(VLOOKUP(AG76,' RIESGOS Y CONTROLES'!$D$100:$F$103,3),"")</f>
        <v/>
      </c>
      <c r="BB76" s="18"/>
    </row>
    <row r="77" spans="1:54" ht="50.1" customHeight="1" x14ac:dyDescent="0.25">
      <c r="A77" s="391"/>
      <c r="B77" s="389"/>
      <c r="C77" s="284"/>
      <c r="D77" s="284"/>
      <c r="E77" s="461"/>
      <c r="F77" s="462"/>
      <c r="G77" s="439"/>
      <c r="H77" s="439"/>
      <c r="I77" s="439"/>
      <c r="J77" s="286"/>
      <c r="K77" s="287"/>
      <c r="L77" s="287"/>
      <c r="M77" s="288" t="str">
        <f>IFERROR(VLOOKUP((K77*L77),' RIESGOS Y CONTROLES'!$B$10:$D$12,3),"")</f>
        <v/>
      </c>
      <c r="N77" s="289"/>
      <c r="O77" s="289"/>
      <c r="P77" s="289"/>
      <c r="Q77" s="300" t="str">
        <f>IFERROR((K77*L77)+(VLOOKUP(N77,CONTROL!$A$2:$B$3,2,FALSE)),"")</f>
        <v/>
      </c>
      <c r="R77" s="290" t="str">
        <f>IFERROR(VLOOKUP(Q77,' RIESGOS Y CONTROLES'!$D$16:$E$33,2,FALSE),"")</f>
        <v/>
      </c>
      <c r="S77" s="291"/>
      <c r="T77" s="287"/>
      <c r="U77" s="287"/>
      <c r="V77" s="287"/>
      <c r="W77" s="292"/>
      <c r="X77" s="292"/>
      <c r="Y77" s="287"/>
      <c r="Z77" s="293" t="str">
        <f>IFERROR(IF(T77="Inexistente",0,((VLOOKUP(U77,CONTROL!$A$11:$B$13,2,FALSE)*$U$22)+(VLOOKUP(V77,CONTROL!$A$16:$B$17,2,FALSE)*$V$22)+(VLOOKUP(W77,CONTROL!$A$20:$B$21,2,FALSE)*$W$22)+(VLOOKUP(X77,CONTROL!$D$2:$E$3,2,FALSE)*$X$22)+(VLOOKUP(Y77,CONTROL!$D$7:$E$8,2,FALSE)*$Y$22))),"")</f>
        <v/>
      </c>
      <c r="AA77" s="294" t="str">
        <f>IFERROR(VLOOKUP(Z77,' RIESGOS Y CONTROLES'!$F$59:$H$62,3),"")</f>
        <v/>
      </c>
      <c r="AB77" s="295" t="str">
        <f>IFERROR(ROUND(Q77/HLOOKUP(AA77,' RIESGOS Y CONTROLES'!$B$66:$E$67,2,FALSE),0),"")</f>
        <v/>
      </c>
      <c r="AC77" s="296" t="str">
        <f>IFERROR(VLOOKUP(AB77,' RIESGOS Y CONTROLES'!$G$68:$H$85,2,FALSE),"")</f>
        <v/>
      </c>
      <c r="AD77" s="287"/>
      <c r="AE77" s="287"/>
      <c r="AF77" s="287"/>
      <c r="AG77" s="297" t="str">
        <f>IFERROR(IF(T77="Inexistente",0,((VLOOKUP(AE77,CONTROL!$G$2:$H$4,2,FALSE)*$AE$22)+(VLOOKUP(AD77,CONTROL!$G$7:$H$9,2,FALSE)*$AD$22)+(VLOOKUP(AF77,CONTROL!$G$13:$H$14,2,FALSE)*$AF$22))),"")</f>
        <v/>
      </c>
      <c r="AH77" s="298" t="str">
        <f>IFERROR(VLOOKUP(AG77,' RIESGOS Y CONTROLES'!$D$100:$F$103,3),"")</f>
        <v/>
      </c>
      <c r="BB77" s="18"/>
    </row>
    <row r="78" spans="1:54" ht="50.1" customHeight="1" x14ac:dyDescent="0.25">
      <c r="A78" s="391"/>
      <c r="B78" s="389"/>
      <c r="C78" s="284"/>
      <c r="D78" s="284"/>
      <c r="E78" s="461"/>
      <c r="F78" s="462"/>
      <c r="G78" s="439"/>
      <c r="H78" s="439"/>
      <c r="I78" s="439"/>
      <c r="J78" s="286"/>
      <c r="K78" s="287"/>
      <c r="L78" s="287"/>
      <c r="M78" s="288" t="str">
        <f>IFERROR(VLOOKUP((K78*L78),' RIESGOS Y CONTROLES'!$B$10:$D$12,3),"")</f>
        <v/>
      </c>
      <c r="N78" s="289"/>
      <c r="O78" s="289"/>
      <c r="P78" s="289"/>
      <c r="Q78" s="300" t="str">
        <f>IFERROR((K78*L78)+(VLOOKUP(N78,CONTROL!$A$2:$B$3,2,FALSE)),"")</f>
        <v/>
      </c>
      <c r="R78" s="290" t="str">
        <f>IFERROR(VLOOKUP(Q78,' RIESGOS Y CONTROLES'!$D$16:$E$33,2,FALSE),"")</f>
        <v/>
      </c>
      <c r="S78" s="291"/>
      <c r="T78" s="287"/>
      <c r="U78" s="287"/>
      <c r="V78" s="287"/>
      <c r="W78" s="292"/>
      <c r="X78" s="292"/>
      <c r="Y78" s="287"/>
      <c r="Z78" s="293" t="str">
        <f>IFERROR(IF(T78="Inexistente",0,((VLOOKUP(U78,CONTROL!$A$11:$B$13,2,FALSE)*$U$22)+(VLOOKUP(V78,CONTROL!$A$16:$B$17,2,FALSE)*$V$22)+(VLOOKUP(W78,CONTROL!$A$20:$B$21,2,FALSE)*$W$22)+(VLOOKUP(X78,CONTROL!$D$2:$E$3,2,FALSE)*$X$22)+(VLOOKUP(Y78,CONTROL!$D$7:$E$8,2,FALSE)*$Y$22))),"")</f>
        <v/>
      </c>
      <c r="AA78" s="294" t="str">
        <f>IFERROR(VLOOKUP(Z78,' RIESGOS Y CONTROLES'!$F$59:$H$62,3),"")</f>
        <v/>
      </c>
      <c r="AB78" s="295" t="str">
        <f>IFERROR(ROUND(Q78/HLOOKUP(AA78,' RIESGOS Y CONTROLES'!$B$66:$E$67,2,FALSE),0),"")</f>
        <v/>
      </c>
      <c r="AC78" s="296" t="str">
        <f>IFERROR(VLOOKUP(AB78,' RIESGOS Y CONTROLES'!$G$68:$H$85,2,FALSE),"")</f>
        <v/>
      </c>
      <c r="AD78" s="287"/>
      <c r="AE78" s="287"/>
      <c r="AF78" s="287"/>
      <c r="AG78" s="297" t="str">
        <f>IFERROR(IF(T78="Inexistente",0,((VLOOKUP(AE78,CONTROL!$G$2:$H$4,2,FALSE)*$AE$22)+(VLOOKUP(AD78,CONTROL!$G$7:$H$9,2,FALSE)*$AD$22)+(VLOOKUP(AF78,CONTROL!$G$13:$H$14,2,FALSE)*$AF$22))),"")</f>
        <v/>
      </c>
      <c r="AH78" s="298" t="str">
        <f>IFERROR(VLOOKUP(AG78,' RIESGOS Y CONTROLES'!$D$100:$F$103,3),"")</f>
        <v/>
      </c>
      <c r="BB78" s="18"/>
    </row>
    <row r="79" spans="1:54" ht="50.1" customHeight="1" x14ac:dyDescent="0.25">
      <c r="A79" s="391"/>
      <c r="B79" s="389"/>
      <c r="C79" s="284"/>
      <c r="D79" s="284"/>
      <c r="E79" s="461"/>
      <c r="F79" s="462"/>
      <c r="G79" s="439"/>
      <c r="H79" s="439"/>
      <c r="I79" s="439"/>
      <c r="J79" s="286"/>
      <c r="K79" s="287"/>
      <c r="L79" s="287"/>
      <c r="M79" s="288" t="str">
        <f>IFERROR(VLOOKUP((K79*L79),' RIESGOS Y CONTROLES'!$B$10:$D$12,3),"")</f>
        <v/>
      </c>
      <c r="N79" s="289"/>
      <c r="O79" s="289"/>
      <c r="P79" s="289"/>
      <c r="Q79" s="300" t="str">
        <f>IFERROR((K79*L79)+(VLOOKUP(N79,CONTROL!$A$2:$B$3,2,FALSE)),"")</f>
        <v/>
      </c>
      <c r="R79" s="290" t="str">
        <f>IFERROR(VLOOKUP(Q79,' RIESGOS Y CONTROLES'!$D$16:$E$33,2,FALSE),"")</f>
        <v/>
      </c>
      <c r="S79" s="291"/>
      <c r="T79" s="287"/>
      <c r="U79" s="287"/>
      <c r="V79" s="287"/>
      <c r="W79" s="292"/>
      <c r="X79" s="292"/>
      <c r="Y79" s="287"/>
      <c r="Z79" s="293" t="str">
        <f>IFERROR(IF(T79="Inexistente",0,((VLOOKUP(U79,CONTROL!$A$11:$B$13,2,FALSE)*$U$22)+(VLOOKUP(V79,CONTROL!$A$16:$B$17,2,FALSE)*$V$22)+(VLOOKUP(W79,CONTROL!$A$20:$B$21,2,FALSE)*$W$22)+(VLOOKUP(X79,CONTROL!$D$2:$E$3,2,FALSE)*$X$22)+(VLOOKUP(Y79,CONTROL!$D$7:$E$8,2,FALSE)*$Y$22))),"")</f>
        <v/>
      </c>
      <c r="AA79" s="294" t="str">
        <f>IFERROR(VLOOKUP(Z79,' RIESGOS Y CONTROLES'!$F$59:$H$62,3),"")</f>
        <v/>
      </c>
      <c r="AB79" s="295" t="str">
        <f>IFERROR(ROUND(Q79/HLOOKUP(AA79,' RIESGOS Y CONTROLES'!$B$66:$E$67,2,FALSE),0),"")</f>
        <v/>
      </c>
      <c r="AC79" s="296" t="str">
        <f>IFERROR(VLOOKUP(AB79,' RIESGOS Y CONTROLES'!$G$68:$H$85,2,FALSE),"")</f>
        <v/>
      </c>
      <c r="AD79" s="287"/>
      <c r="AE79" s="287"/>
      <c r="AF79" s="287"/>
      <c r="AG79" s="297" t="str">
        <f>IFERROR(IF(T79="Inexistente",0,((VLOOKUP(AE79,CONTROL!$G$2:$H$4,2,FALSE)*$AE$22)+(VLOOKUP(AD79,CONTROL!$G$7:$H$9,2,FALSE)*$AD$22)+(VLOOKUP(AF79,CONTROL!$G$13:$H$14,2,FALSE)*$AF$22))),"")</f>
        <v/>
      </c>
      <c r="AH79" s="298" t="str">
        <f>IFERROR(VLOOKUP(AG79,' RIESGOS Y CONTROLES'!$D$100:$F$103,3),"")</f>
        <v/>
      </c>
      <c r="BB79" s="18"/>
    </row>
    <row r="80" spans="1:54" ht="50.1" customHeight="1" x14ac:dyDescent="0.25">
      <c r="A80" s="391"/>
      <c r="B80" s="389"/>
      <c r="C80" s="284"/>
      <c r="D80" s="284"/>
      <c r="E80" s="461"/>
      <c r="F80" s="462"/>
      <c r="G80" s="439"/>
      <c r="H80" s="439"/>
      <c r="I80" s="439"/>
      <c r="J80" s="286"/>
      <c r="K80" s="287"/>
      <c r="L80" s="287"/>
      <c r="M80" s="288" t="str">
        <f>IFERROR(VLOOKUP((K80*L80),' RIESGOS Y CONTROLES'!$B$10:$D$12,3),"")</f>
        <v/>
      </c>
      <c r="N80" s="289"/>
      <c r="O80" s="289"/>
      <c r="P80" s="289"/>
      <c r="Q80" s="300" t="str">
        <f>IFERROR((K80*L80)+(VLOOKUP(N80,CONTROL!$A$2:$B$3,2,FALSE)),"")</f>
        <v/>
      </c>
      <c r="R80" s="290" t="str">
        <f>IFERROR(VLOOKUP(Q80,' RIESGOS Y CONTROLES'!$D$16:$E$33,2,FALSE),"")</f>
        <v/>
      </c>
      <c r="S80" s="291"/>
      <c r="T80" s="287"/>
      <c r="U80" s="287"/>
      <c r="V80" s="287"/>
      <c r="W80" s="292"/>
      <c r="X80" s="292"/>
      <c r="Y80" s="287"/>
      <c r="Z80" s="293" t="str">
        <f>IFERROR(IF(T80="Inexistente",0,((VLOOKUP(U80,CONTROL!$A$11:$B$13,2,FALSE)*$U$22)+(VLOOKUP(V80,CONTROL!$A$16:$B$17,2,FALSE)*$V$22)+(VLOOKUP(W80,CONTROL!$A$20:$B$21,2,FALSE)*$W$22)+(VLOOKUP(X80,CONTROL!$D$2:$E$3,2,FALSE)*$X$22)+(VLOOKUP(Y80,CONTROL!$D$7:$E$8,2,FALSE)*$Y$22))),"")</f>
        <v/>
      </c>
      <c r="AA80" s="294" t="str">
        <f>IFERROR(VLOOKUP(Z80,' RIESGOS Y CONTROLES'!$F$59:$H$62,3),"")</f>
        <v/>
      </c>
      <c r="AB80" s="295" t="str">
        <f>IFERROR(ROUND(Q80/HLOOKUP(AA80,' RIESGOS Y CONTROLES'!$B$66:$E$67,2,FALSE),0),"")</f>
        <v/>
      </c>
      <c r="AC80" s="296" t="str">
        <f>IFERROR(VLOOKUP(AB80,' RIESGOS Y CONTROLES'!$G$68:$H$85,2,FALSE),"")</f>
        <v/>
      </c>
      <c r="AD80" s="287"/>
      <c r="AE80" s="287"/>
      <c r="AF80" s="287"/>
      <c r="AG80" s="297" t="str">
        <f>IFERROR(IF(T80="Inexistente",0,((VLOOKUP(AE80,CONTROL!$G$2:$H$4,2,FALSE)*$AE$22)+(VLOOKUP(AD80,CONTROL!$G$7:$H$9,2,FALSE)*$AD$22)+(VLOOKUP(AF80,CONTROL!$G$13:$H$14,2,FALSE)*$AF$22))),"")</f>
        <v/>
      </c>
      <c r="AH80" s="298" t="str">
        <f>IFERROR(VLOOKUP(AG80,' RIESGOS Y CONTROLES'!$D$100:$F$103,3),"")</f>
        <v/>
      </c>
      <c r="BB80" s="18"/>
    </row>
    <row r="81" spans="1:54" ht="50.1" customHeight="1" x14ac:dyDescent="0.25">
      <c r="A81" s="391"/>
      <c r="B81" s="389"/>
      <c r="C81" s="284"/>
      <c r="D81" s="284"/>
      <c r="E81" s="461"/>
      <c r="F81" s="462"/>
      <c r="G81" s="439"/>
      <c r="H81" s="439"/>
      <c r="I81" s="439"/>
      <c r="J81" s="286"/>
      <c r="K81" s="287"/>
      <c r="L81" s="287"/>
      <c r="M81" s="288" t="str">
        <f>IFERROR(VLOOKUP((K81*L81),' RIESGOS Y CONTROLES'!$B$10:$D$12,3),"")</f>
        <v/>
      </c>
      <c r="N81" s="289"/>
      <c r="O81" s="289"/>
      <c r="P81" s="289"/>
      <c r="Q81" s="300" t="str">
        <f>IFERROR((K81*L81)+(VLOOKUP(N81,CONTROL!$A$2:$B$3,2,FALSE)),"")</f>
        <v/>
      </c>
      <c r="R81" s="290" t="str">
        <f>IFERROR(VLOOKUP(Q81,' RIESGOS Y CONTROLES'!$D$16:$E$33,2,FALSE),"")</f>
        <v/>
      </c>
      <c r="S81" s="291"/>
      <c r="T81" s="287"/>
      <c r="U81" s="287"/>
      <c r="V81" s="287"/>
      <c r="W81" s="292"/>
      <c r="X81" s="292"/>
      <c r="Y81" s="287"/>
      <c r="Z81" s="293" t="str">
        <f>IFERROR(IF(T81="Inexistente",0,((VLOOKUP(U81,CONTROL!$A$11:$B$13,2,FALSE)*$U$22)+(VLOOKUP(V81,CONTROL!$A$16:$B$17,2,FALSE)*$V$22)+(VLOOKUP(W81,CONTROL!$A$20:$B$21,2,FALSE)*$W$22)+(VLOOKUP(X81,CONTROL!$D$2:$E$3,2,FALSE)*$X$22)+(VLOOKUP(Y81,CONTROL!$D$7:$E$8,2,FALSE)*$Y$22))),"")</f>
        <v/>
      </c>
      <c r="AA81" s="294" t="str">
        <f>IFERROR(VLOOKUP(Z81,' RIESGOS Y CONTROLES'!$F$59:$H$62,3),"")</f>
        <v/>
      </c>
      <c r="AB81" s="295" t="str">
        <f>IFERROR(ROUND(Q81/HLOOKUP(AA81,' RIESGOS Y CONTROLES'!$B$66:$E$67,2,FALSE),0),"")</f>
        <v/>
      </c>
      <c r="AC81" s="296" t="str">
        <f>IFERROR(VLOOKUP(AB81,' RIESGOS Y CONTROLES'!$G$68:$H$85,2,FALSE),"")</f>
        <v/>
      </c>
      <c r="AD81" s="287"/>
      <c r="AE81" s="287"/>
      <c r="AF81" s="287"/>
      <c r="AG81" s="297" t="str">
        <f>IFERROR(IF(T81="Inexistente",0,((VLOOKUP(AE81,CONTROL!$G$2:$H$4,2,FALSE)*$AE$22)+(VLOOKUP(AD81,CONTROL!$G$7:$H$9,2,FALSE)*$AD$22)+(VLOOKUP(AF81,CONTROL!$G$13:$H$14,2,FALSE)*$AF$22))),"")</f>
        <v/>
      </c>
      <c r="AH81" s="298" t="str">
        <f>IFERROR(VLOOKUP(AG81,' RIESGOS Y CONTROLES'!$D$100:$F$103,3),"")</f>
        <v/>
      </c>
      <c r="BB81" s="18"/>
    </row>
    <row r="82" spans="1:54" ht="50.1" customHeight="1" x14ac:dyDescent="0.25">
      <c r="A82" s="391"/>
      <c r="B82" s="389"/>
      <c r="C82" s="284"/>
      <c r="D82" s="284"/>
      <c r="E82" s="461"/>
      <c r="F82" s="462"/>
      <c r="G82" s="439"/>
      <c r="H82" s="439"/>
      <c r="I82" s="439"/>
      <c r="J82" s="286"/>
      <c r="K82" s="287"/>
      <c r="L82" s="287"/>
      <c r="M82" s="288" t="str">
        <f>IFERROR(VLOOKUP((K82*L82),' RIESGOS Y CONTROLES'!$B$10:$D$12,3),"")</f>
        <v/>
      </c>
      <c r="N82" s="289"/>
      <c r="O82" s="289"/>
      <c r="P82" s="289"/>
      <c r="Q82" s="300" t="str">
        <f>IFERROR((K82*L82)+(VLOOKUP(N82,CONTROL!$A$2:$B$3,2,FALSE)),"")</f>
        <v/>
      </c>
      <c r="R82" s="290" t="str">
        <f>IFERROR(VLOOKUP(Q82,' RIESGOS Y CONTROLES'!$D$16:$E$33,2,FALSE),"")</f>
        <v/>
      </c>
      <c r="S82" s="291"/>
      <c r="T82" s="287"/>
      <c r="U82" s="287"/>
      <c r="V82" s="287"/>
      <c r="W82" s="292"/>
      <c r="X82" s="292"/>
      <c r="Y82" s="287"/>
      <c r="Z82" s="293" t="str">
        <f>IFERROR(IF(T82="Inexistente",0,((VLOOKUP(U82,CONTROL!$A$11:$B$13,2,FALSE)*$U$22)+(VLOOKUP(V82,CONTROL!$A$16:$B$17,2,FALSE)*$V$22)+(VLOOKUP(W82,CONTROL!$A$20:$B$21,2,FALSE)*$W$22)+(VLOOKUP(X82,CONTROL!$D$2:$E$3,2,FALSE)*$X$22)+(VLOOKUP(Y82,CONTROL!$D$7:$E$8,2,FALSE)*$Y$22))),"")</f>
        <v/>
      </c>
      <c r="AA82" s="294" t="str">
        <f>IFERROR(VLOOKUP(Z82,' RIESGOS Y CONTROLES'!$F$59:$H$62,3),"")</f>
        <v/>
      </c>
      <c r="AB82" s="295" t="str">
        <f>IFERROR(ROUND(Q82/HLOOKUP(AA82,' RIESGOS Y CONTROLES'!$B$66:$E$67,2,FALSE),0),"")</f>
        <v/>
      </c>
      <c r="AC82" s="296" t="str">
        <f>IFERROR(VLOOKUP(AB82,' RIESGOS Y CONTROLES'!$G$68:$H$85,2,FALSE),"")</f>
        <v/>
      </c>
      <c r="AD82" s="287"/>
      <c r="AE82" s="287"/>
      <c r="AF82" s="287"/>
      <c r="AG82" s="297" t="str">
        <f>IFERROR(IF(T82="Inexistente",0,((VLOOKUP(AE82,CONTROL!$G$2:$H$4,2,FALSE)*$AE$22)+(VLOOKUP(AD82,CONTROL!$G$7:$H$9,2,FALSE)*$AD$22)+(VLOOKUP(AF82,CONTROL!$G$13:$H$14,2,FALSE)*$AF$22))),"")</f>
        <v/>
      </c>
      <c r="AH82" s="298" t="str">
        <f>IFERROR(VLOOKUP(AG82,' RIESGOS Y CONTROLES'!$D$100:$F$103,3),"")</f>
        <v/>
      </c>
      <c r="BB82" s="18"/>
    </row>
    <row r="83" spans="1:54" ht="50.1" customHeight="1" x14ac:dyDescent="0.25">
      <c r="A83" s="391"/>
      <c r="B83" s="389"/>
      <c r="C83" s="284"/>
      <c r="D83" s="284"/>
      <c r="E83" s="461"/>
      <c r="F83" s="462"/>
      <c r="G83" s="439"/>
      <c r="H83" s="439"/>
      <c r="I83" s="439"/>
      <c r="J83" s="286"/>
      <c r="K83" s="287"/>
      <c r="L83" s="287"/>
      <c r="M83" s="288" t="str">
        <f>IFERROR(VLOOKUP((K83*L83),' RIESGOS Y CONTROLES'!$B$10:$D$12,3),"")</f>
        <v/>
      </c>
      <c r="N83" s="289"/>
      <c r="O83" s="289"/>
      <c r="P83" s="289"/>
      <c r="Q83" s="300" t="str">
        <f>IFERROR((K83*L83)+(VLOOKUP(N83,CONTROL!$A$2:$B$3,2,FALSE)),"")</f>
        <v/>
      </c>
      <c r="R83" s="290" t="str">
        <f>IFERROR(VLOOKUP(Q83,' RIESGOS Y CONTROLES'!$D$16:$E$33,2,FALSE),"")</f>
        <v/>
      </c>
      <c r="S83" s="291"/>
      <c r="T83" s="287"/>
      <c r="U83" s="287"/>
      <c r="V83" s="287"/>
      <c r="W83" s="292"/>
      <c r="X83" s="292"/>
      <c r="Y83" s="287"/>
      <c r="Z83" s="293" t="str">
        <f>IFERROR(IF(T83="Inexistente",0,((VLOOKUP(U83,CONTROL!$A$11:$B$13,2,FALSE)*$U$22)+(VLOOKUP(V83,CONTROL!$A$16:$B$17,2,FALSE)*$V$22)+(VLOOKUP(W83,CONTROL!$A$20:$B$21,2,FALSE)*$W$22)+(VLOOKUP(X83,CONTROL!$D$2:$E$3,2,FALSE)*$X$22)+(VLOOKUP(Y83,CONTROL!$D$7:$E$8,2,FALSE)*$Y$22))),"")</f>
        <v/>
      </c>
      <c r="AA83" s="294" t="str">
        <f>IFERROR(VLOOKUP(Z83,' RIESGOS Y CONTROLES'!$F$59:$H$62,3),"")</f>
        <v/>
      </c>
      <c r="AB83" s="295" t="str">
        <f>IFERROR(ROUND(Q83/HLOOKUP(AA83,' RIESGOS Y CONTROLES'!$B$66:$E$67,2,FALSE),0),"")</f>
        <v/>
      </c>
      <c r="AC83" s="296" t="str">
        <f>IFERROR(VLOOKUP(AB83,' RIESGOS Y CONTROLES'!$G$68:$H$85,2,FALSE),"")</f>
        <v/>
      </c>
      <c r="AD83" s="287"/>
      <c r="AE83" s="287"/>
      <c r="AF83" s="287"/>
      <c r="AG83" s="297" t="str">
        <f>IFERROR(IF(T83="Inexistente",0,((VLOOKUP(AE83,CONTROL!$G$2:$H$4,2,FALSE)*$AE$22)+(VLOOKUP(AD83,CONTROL!$G$7:$H$9,2,FALSE)*$AD$22)+(VLOOKUP(AF83,CONTROL!$G$13:$H$14,2,FALSE)*$AF$22))),"")</f>
        <v/>
      </c>
      <c r="AH83" s="298" t="str">
        <f>IFERROR(VLOOKUP(AG83,' RIESGOS Y CONTROLES'!$D$100:$F$103,3),"")</f>
        <v/>
      </c>
      <c r="BB83" s="18"/>
    </row>
    <row r="84" spans="1:54" ht="50.1" customHeight="1" x14ac:dyDescent="0.25">
      <c r="A84" s="391"/>
      <c r="B84" s="389"/>
      <c r="C84" s="284"/>
      <c r="D84" s="284"/>
      <c r="E84" s="461"/>
      <c r="F84" s="462"/>
      <c r="G84" s="439"/>
      <c r="H84" s="439"/>
      <c r="I84" s="439"/>
      <c r="J84" s="286"/>
      <c r="K84" s="287"/>
      <c r="L84" s="287"/>
      <c r="M84" s="288" t="str">
        <f>IFERROR(VLOOKUP((K84*L84),' RIESGOS Y CONTROLES'!$B$10:$D$12,3),"")</f>
        <v/>
      </c>
      <c r="N84" s="289"/>
      <c r="O84" s="289"/>
      <c r="P84" s="289"/>
      <c r="Q84" s="300" t="str">
        <f>IFERROR((K84*L84)+(VLOOKUP(N84,CONTROL!$A$2:$B$3,2,FALSE)),"")</f>
        <v/>
      </c>
      <c r="R84" s="290" t="str">
        <f>IFERROR(VLOOKUP(Q84,' RIESGOS Y CONTROLES'!$D$16:$E$33,2,FALSE),"")</f>
        <v/>
      </c>
      <c r="S84" s="291"/>
      <c r="T84" s="287"/>
      <c r="U84" s="287"/>
      <c r="V84" s="287"/>
      <c r="W84" s="292"/>
      <c r="X84" s="292"/>
      <c r="Y84" s="287"/>
      <c r="Z84" s="293" t="str">
        <f>IFERROR(IF(T84="Inexistente",0,((VLOOKUP(U84,CONTROL!$A$11:$B$13,2,FALSE)*$U$22)+(VLOOKUP(V84,CONTROL!$A$16:$B$17,2,FALSE)*$V$22)+(VLOOKUP(W84,CONTROL!$A$20:$B$21,2,FALSE)*$W$22)+(VLOOKUP(X84,CONTROL!$D$2:$E$3,2,FALSE)*$X$22)+(VLOOKUP(Y84,CONTROL!$D$7:$E$8,2,FALSE)*$Y$22))),"")</f>
        <v/>
      </c>
      <c r="AA84" s="294" t="str">
        <f>IFERROR(VLOOKUP(Z84,' RIESGOS Y CONTROLES'!$F$59:$H$62,3),"")</f>
        <v/>
      </c>
      <c r="AB84" s="295" t="str">
        <f>IFERROR(ROUND(Q84/HLOOKUP(AA84,' RIESGOS Y CONTROLES'!$B$66:$E$67,2,FALSE),0),"")</f>
        <v/>
      </c>
      <c r="AC84" s="296" t="str">
        <f>IFERROR(VLOOKUP(AB84,' RIESGOS Y CONTROLES'!$G$68:$H$85,2,FALSE),"")</f>
        <v/>
      </c>
      <c r="AD84" s="287"/>
      <c r="AE84" s="287"/>
      <c r="AF84" s="287"/>
      <c r="AG84" s="297" t="str">
        <f>IFERROR(IF(T84="Inexistente",0,((VLOOKUP(AE84,CONTROL!$G$2:$H$4,2,FALSE)*$AE$22)+(VLOOKUP(AD84,CONTROL!$G$7:$H$9,2,FALSE)*$AD$22)+(VLOOKUP(AF84,CONTROL!$G$13:$H$14,2,FALSE)*$AF$22))),"")</f>
        <v/>
      </c>
      <c r="AH84" s="298" t="str">
        <f>IFERROR(VLOOKUP(AG84,' RIESGOS Y CONTROLES'!$D$100:$F$103,3),"")</f>
        <v/>
      </c>
      <c r="BB84" s="18"/>
    </row>
    <row r="85" spans="1:54" ht="50.1" customHeight="1" x14ac:dyDescent="0.25">
      <c r="A85" s="391"/>
      <c r="B85" s="389"/>
      <c r="C85" s="284"/>
      <c r="D85" s="284"/>
      <c r="E85" s="461"/>
      <c r="F85" s="462"/>
      <c r="G85" s="439"/>
      <c r="H85" s="439"/>
      <c r="I85" s="439"/>
      <c r="J85" s="286"/>
      <c r="K85" s="287"/>
      <c r="L85" s="287"/>
      <c r="M85" s="288" t="str">
        <f>IFERROR(VLOOKUP((K85*L85),' RIESGOS Y CONTROLES'!$B$10:$D$12,3),"")</f>
        <v/>
      </c>
      <c r="N85" s="289"/>
      <c r="O85" s="289"/>
      <c r="P85" s="289"/>
      <c r="Q85" s="300" t="str">
        <f>IFERROR((K85*L85)+(VLOOKUP(N85,CONTROL!$A$2:$B$3,2,FALSE)),"")</f>
        <v/>
      </c>
      <c r="R85" s="290" t="str">
        <f>IFERROR(VLOOKUP(Q85,' RIESGOS Y CONTROLES'!$D$16:$E$33,2,FALSE),"")</f>
        <v/>
      </c>
      <c r="S85" s="291"/>
      <c r="T85" s="287"/>
      <c r="U85" s="287"/>
      <c r="V85" s="287"/>
      <c r="W85" s="292"/>
      <c r="X85" s="292"/>
      <c r="Y85" s="287"/>
      <c r="Z85" s="293" t="str">
        <f>IFERROR(IF(T85="Inexistente",0,((VLOOKUP(U85,CONTROL!$A$11:$B$13,2,FALSE)*$U$22)+(VLOOKUP(V85,CONTROL!$A$16:$B$17,2,FALSE)*$V$22)+(VLOOKUP(W85,CONTROL!$A$20:$B$21,2,FALSE)*$W$22)+(VLOOKUP(X85,CONTROL!$D$2:$E$3,2,FALSE)*$X$22)+(VLOOKUP(Y85,CONTROL!$D$7:$E$8,2,FALSE)*$Y$22))),"")</f>
        <v/>
      </c>
      <c r="AA85" s="294" t="str">
        <f>IFERROR(VLOOKUP(Z85,' RIESGOS Y CONTROLES'!$F$59:$H$62,3),"")</f>
        <v/>
      </c>
      <c r="AB85" s="295" t="str">
        <f>IFERROR(ROUND(Q85/HLOOKUP(AA85,' RIESGOS Y CONTROLES'!$B$66:$E$67,2,FALSE),0),"")</f>
        <v/>
      </c>
      <c r="AC85" s="296" t="str">
        <f>IFERROR(VLOOKUP(AB85,' RIESGOS Y CONTROLES'!$G$68:$H$85,2,FALSE),"")</f>
        <v/>
      </c>
      <c r="AD85" s="287"/>
      <c r="AE85" s="287"/>
      <c r="AF85" s="287"/>
      <c r="AG85" s="297" t="str">
        <f>IFERROR(IF(T85="Inexistente",0,((VLOOKUP(AE85,CONTROL!$G$2:$H$4,2,FALSE)*$AE$22)+(VLOOKUP(AD85,CONTROL!$G$7:$H$9,2,FALSE)*$AD$22)+(VLOOKUP(AF85,CONTROL!$G$13:$H$14,2,FALSE)*$AF$22))),"")</f>
        <v/>
      </c>
      <c r="AH85" s="298" t="str">
        <f>IFERROR(VLOOKUP(AG85,' RIESGOS Y CONTROLES'!$D$100:$F$103,3),"")</f>
        <v/>
      </c>
      <c r="BB85" s="18"/>
    </row>
    <row r="86" spans="1:54" ht="50.1" customHeight="1" x14ac:dyDescent="0.25">
      <c r="A86" s="391"/>
      <c r="B86" s="389"/>
      <c r="C86" s="284"/>
      <c r="D86" s="284"/>
      <c r="E86" s="461"/>
      <c r="F86" s="462"/>
      <c r="G86" s="439"/>
      <c r="H86" s="439"/>
      <c r="I86" s="439"/>
      <c r="J86" s="286"/>
      <c r="K86" s="287"/>
      <c r="L86" s="287"/>
      <c r="M86" s="288" t="str">
        <f>IFERROR(VLOOKUP((K86*L86),' RIESGOS Y CONTROLES'!$B$10:$D$12,3),"")</f>
        <v/>
      </c>
      <c r="N86" s="289"/>
      <c r="O86" s="289"/>
      <c r="P86" s="289"/>
      <c r="Q86" s="300" t="str">
        <f>IFERROR((K86*L86)+(VLOOKUP(N86,CONTROL!$A$2:$B$3,2,FALSE)),"")</f>
        <v/>
      </c>
      <c r="R86" s="290" t="str">
        <f>IFERROR(VLOOKUP(Q86,' RIESGOS Y CONTROLES'!$D$16:$E$33,2,FALSE),"")</f>
        <v/>
      </c>
      <c r="S86" s="291"/>
      <c r="T86" s="287"/>
      <c r="U86" s="287"/>
      <c r="V86" s="287"/>
      <c r="W86" s="292"/>
      <c r="X86" s="292"/>
      <c r="Y86" s="287"/>
      <c r="Z86" s="293" t="str">
        <f>IFERROR(IF(T86="Inexistente",0,((VLOOKUP(U86,CONTROL!$A$11:$B$13,2,FALSE)*$U$22)+(VLOOKUP(V86,CONTROL!$A$16:$B$17,2,FALSE)*$V$22)+(VLOOKUP(W86,CONTROL!$A$20:$B$21,2,FALSE)*$W$22)+(VLOOKUP(X86,CONTROL!$D$2:$E$3,2,FALSE)*$X$22)+(VLOOKUP(Y86,CONTROL!$D$7:$E$8,2,FALSE)*$Y$22))),"")</f>
        <v/>
      </c>
      <c r="AA86" s="294" t="str">
        <f>IFERROR(VLOOKUP(Z86,' RIESGOS Y CONTROLES'!$F$59:$H$62,3),"")</f>
        <v/>
      </c>
      <c r="AB86" s="295" t="str">
        <f>IFERROR(ROUND(Q86/HLOOKUP(AA86,' RIESGOS Y CONTROLES'!$B$66:$E$67,2,FALSE),0),"")</f>
        <v/>
      </c>
      <c r="AC86" s="296" t="str">
        <f>IFERROR(VLOOKUP(AB86,' RIESGOS Y CONTROLES'!$G$68:$H$85,2,FALSE),"")</f>
        <v/>
      </c>
      <c r="AD86" s="287"/>
      <c r="AE86" s="287"/>
      <c r="AF86" s="287"/>
      <c r="AG86" s="297" t="str">
        <f>IFERROR(IF(T86="Inexistente",0,((VLOOKUP(AE86,CONTROL!$G$2:$H$4,2,FALSE)*$AE$22)+(VLOOKUP(AD86,CONTROL!$G$7:$H$9,2,FALSE)*$AD$22)+(VLOOKUP(AF86,CONTROL!$G$13:$H$14,2,FALSE)*$AF$22))),"")</f>
        <v/>
      </c>
      <c r="AH86" s="298" t="str">
        <f>IFERROR(VLOOKUP(AG86,' RIESGOS Y CONTROLES'!$D$100:$F$103,3),"")</f>
        <v/>
      </c>
      <c r="BB86" s="18"/>
    </row>
    <row r="87" spans="1:54" ht="50.1" customHeight="1" x14ac:dyDescent="0.25">
      <c r="A87" s="391"/>
      <c r="B87" s="389"/>
      <c r="C87" s="284"/>
      <c r="D87" s="284"/>
      <c r="E87" s="461"/>
      <c r="F87" s="462"/>
      <c r="G87" s="439"/>
      <c r="H87" s="439"/>
      <c r="I87" s="439"/>
      <c r="J87" s="286"/>
      <c r="K87" s="287"/>
      <c r="L87" s="287"/>
      <c r="M87" s="288" t="str">
        <f>IFERROR(VLOOKUP((K87*L87),' RIESGOS Y CONTROLES'!$B$10:$D$12,3),"")</f>
        <v/>
      </c>
      <c r="N87" s="289"/>
      <c r="O87" s="289"/>
      <c r="P87" s="289"/>
      <c r="Q87" s="300" t="str">
        <f>IFERROR((K87*L87)+(VLOOKUP(N87,CONTROL!$A$2:$B$3,2,FALSE)),"")</f>
        <v/>
      </c>
      <c r="R87" s="290" t="str">
        <f>IFERROR(VLOOKUP(Q87,' RIESGOS Y CONTROLES'!$D$16:$E$33,2,FALSE),"")</f>
        <v/>
      </c>
      <c r="S87" s="291"/>
      <c r="T87" s="287"/>
      <c r="U87" s="287"/>
      <c r="V87" s="287"/>
      <c r="W87" s="292"/>
      <c r="X87" s="292"/>
      <c r="Y87" s="287"/>
      <c r="Z87" s="293" t="str">
        <f>IFERROR(IF(T87="Inexistente",0,((VLOOKUP(U87,CONTROL!$A$11:$B$13,2,FALSE)*$U$22)+(VLOOKUP(V87,CONTROL!$A$16:$B$17,2,FALSE)*$V$22)+(VLOOKUP(W87,CONTROL!$A$20:$B$21,2,FALSE)*$W$22)+(VLOOKUP(X87,CONTROL!$D$2:$E$3,2,FALSE)*$X$22)+(VLOOKUP(Y87,CONTROL!$D$7:$E$8,2,FALSE)*$Y$22))),"")</f>
        <v/>
      </c>
      <c r="AA87" s="294" t="str">
        <f>IFERROR(VLOOKUP(Z87,' RIESGOS Y CONTROLES'!$F$59:$H$62,3),"")</f>
        <v/>
      </c>
      <c r="AB87" s="295" t="str">
        <f>IFERROR(ROUND(Q87/HLOOKUP(AA87,' RIESGOS Y CONTROLES'!$B$66:$E$67,2,FALSE),0),"")</f>
        <v/>
      </c>
      <c r="AC87" s="296" t="str">
        <f>IFERROR(VLOOKUP(AB87,' RIESGOS Y CONTROLES'!$G$68:$H$85,2,FALSE),"")</f>
        <v/>
      </c>
      <c r="AD87" s="287"/>
      <c r="AE87" s="287"/>
      <c r="AF87" s="287"/>
      <c r="AG87" s="297" t="str">
        <f>IFERROR(IF(T87="Inexistente",0,((VLOOKUP(AE87,CONTROL!$G$2:$H$4,2,FALSE)*$AE$22)+(VLOOKUP(AD87,CONTROL!$G$7:$H$9,2,FALSE)*$AD$22)+(VLOOKUP(AF87,CONTROL!$G$13:$H$14,2,FALSE)*$AF$22))),"")</f>
        <v/>
      </c>
      <c r="AH87" s="298" t="str">
        <f>IFERROR(VLOOKUP(AG87,' RIESGOS Y CONTROLES'!$D$100:$F$103,3),"")</f>
        <v/>
      </c>
      <c r="BB87" s="18"/>
    </row>
    <row r="88" spans="1:54" ht="50.1" customHeight="1" x14ac:dyDescent="0.25">
      <c r="A88" s="391"/>
      <c r="B88" s="389"/>
      <c r="C88" s="284"/>
      <c r="D88" s="284"/>
      <c r="E88" s="461"/>
      <c r="F88" s="462"/>
      <c r="G88" s="439"/>
      <c r="H88" s="439"/>
      <c r="I88" s="439"/>
      <c r="J88" s="286"/>
      <c r="K88" s="287"/>
      <c r="L88" s="287"/>
      <c r="M88" s="288" t="str">
        <f>IFERROR(VLOOKUP((K88*L88),' RIESGOS Y CONTROLES'!$B$10:$D$12,3),"")</f>
        <v/>
      </c>
      <c r="N88" s="289"/>
      <c r="O88" s="289"/>
      <c r="P88" s="289"/>
      <c r="Q88" s="300" t="str">
        <f>IFERROR((K88*L88)+(VLOOKUP(N88,CONTROL!$A$2:$B$3,2,FALSE)),"")</f>
        <v/>
      </c>
      <c r="R88" s="290" t="str">
        <f>IFERROR(VLOOKUP(Q88,' RIESGOS Y CONTROLES'!$D$16:$E$33,2,FALSE),"")</f>
        <v/>
      </c>
      <c r="S88" s="291"/>
      <c r="T88" s="287"/>
      <c r="U88" s="287"/>
      <c r="V88" s="287"/>
      <c r="W88" s="292"/>
      <c r="X88" s="292"/>
      <c r="Y88" s="287"/>
      <c r="Z88" s="293" t="str">
        <f>IFERROR(IF(T88="Inexistente",0,((VLOOKUP(U88,CONTROL!$A$11:$B$13,2,FALSE)*$U$22)+(VLOOKUP(V88,CONTROL!$A$16:$B$17,2,FALSE)*$V$22)+(VLOOKUP(W88,CONTROL!$A$20:$B$21,2,FALSE)*$W$22)+(VLOOKUP(X88,CONTROL!$D$2:$E$3,2,FALSE)*$X$22)+(VLOOKUP(Y88,CONTROL!$D$7:$E$8,2,FALSE)*$Y$22))),"")</f>
        <v/>
      </c>
      <c r="AA88" s="294" t="str">
        <f>IFERROR(VLOOKUP(Z88,' RIESGOS Y CONTROLES'!$F$59:$H$62,3),"")</f>
        <v/>
      </c>
      <c r="AB88" s="295" t="str">
        <f>IFERROR(ROUND(Q88/HLOOKUP(AA88,' RIESGOS Y CONTROLES'!$B$66:$E$67,2,FALSE),0),"")</f>
        <v/>
      </c>
      <c r="AC88" s="296" t="str">
        <f>IFERROR(VLOOKUP(AB88,' RIESGOS Y CONTROLES'!$G$68:$H$85,2,FALSE),"")</f>
        <v/>
      </c>
      <c r="AD88" s="287"/>
      <c r="AE88" s="287"/>
      <c r="AF88" s="287"/>
      <c r="AG88" s="297" t="str">
        <f>IFERROR(IF(T88="Inexistente",0,((VLOOKUP(AE88,CONTROL!$G$2:$H$4,2,FALSE)*$AE$22)+(VLOOKUP(AD88,CONTROL!$G$7:$H$9,2,FALSE)*$AD$22)+(VLOOKUP(AF88,CONTROL!$G$13:$H$14,2,FALSE)*$AF$22))),"")</f>
        <v/>
      </c>
      <c r="AH88" s="298" t="str">
        <f>IFERROR(VLOOKUP(AG88,' RIESGOS Y CONTROLES'!$D$100:$F$103,3),"")</f>
        <v/>
      </c>
      <c r="BB88" s="18"/>
    </row>
    <row r="89" spans="1:54" ht="50.1" customHeight="1" x14ac:dyDescent="0.25">
      <c r="A89" s="391"/>
      <c r="B89" s="389"/>
      <c r="C89" s="284"/>
      <c r="D89" s="284"/>
      <c r="E89" s="461"/>
      <c r="F89" s="462"/>
      <c r="G89" s="439"/>
      <c r="H89" s="439"/>
      <c r="I89" s="439"/>
      <c r="J89" s="286"/>
      <c r="K89" s="287"/>
      <c r="L89" s="287"/>
      <c r="M89" s="288" t="str">
        <f>IFERROR(VLOOKUP((K89*L89),' RIESGOS Y CONTROLES'!$B$10:$D$12,3),"")</f>
        <v/>
      </c>
      <c r="N89" s="289"/>
      <c r="O89" s="289"/>
      <c r="P89" s="289"/>
      <c r="Q89" s="300" t="str">
        <f>IFERROR((K89*L89)+(VLOOKUP(N89,CONTROL!$A$2:$B$3,2,FALSE)),"")</f>
        <v/>
      </c>
      <c r="R89" s="290" t="str">
        <f>IFERROR(VLOOKUP(Q89,' RIESGOS Y CONTROLES'!$D$16:$E$33,2,FALSE),"")</f>
        <v/>
      </c>
      <c r="S89" s="291"/>
      <c r="T89" s="287"/>
      <c r="U89" s="287"/>
      <c r="V89" s="287"/>
      <c r="W89" s="292"/>
      <c r="X89" s="292"/>
      <c r="Y89" s="287"/>
      <c r="Z89" s="293" t="str">
        <f>IFERROR(IF(T89="Inexistente",0,((VLOOKUP(U89,CONTROL!$A$11:$B$13,2,FALSE)*$U$22)+(VLOOKUP(V89,CONTROL!$A$16:$B$17,2,FALSE)*$V$22)+(VLOOKUP(W89,CONTROL!$A$20:$B$21,2,FALSE)*$W$22)+(VLOOKUP(X89,CONTROL!$D$2:$E$3,2,FALSE)*$X$22)+(VLOOKUP(Y89,CONTROL!$D$7:$E$8,2,FALSE)*$Y$22))),"")</f>
        <v/>
      </c>
      <c r="AA89" s="294" t="str">
        <f>IFERROR(VLOOKUP(Z89,' RIESGOS Y CONTROLES'!$F$59:$H$62,3),"")</f>
        <v/>
      </c>
      <c r="AB89" s="295" t="str">
        <f>IFERROR(ROUND(Q89/HLOOKUP(AA89,' RIESGOS Y CONTROLES'!$B$66:$E$67,2,FALSE),0),"")</f>
        <v/>
      </c>
      <c r="AC89" s="296" t="str">
        <f>IFERROR(VLOOKUP(AB89,' RIESGOS Y CONTROLES'!$G$68:$H$85,2,FALSE),"")</f>
        <v/>
      </c>
      <c r="AD89" s="287"/>
      <c r="AE89" s="287"/>
      <c r="AF89" s="287"/>
      <c r="AG89" s="297" t="str">
        <f>IFERROR(IF(T89="Inexistente",0,((VLOOKUP(AE89,CONTROL!$G$2:$H$4,2,FALSE)*$AE$22)+(VLOOKUP(AD89,CONTROL!$G$7:$H$9,2,FALSE)*$AD$22)+(VLOOKUP(AF89,CONTROL!$G$13:$H$14,2,FALSE)*$AF$22))),"")</f>
        <v/>
      </c>
      <c r="AH89" s="298" t="str">
        <f>IFERROR(VLOOKUP(AG89,' RIESGOS Y CONTROLES'!$D$100:$F$103,3),"")</f>
        <v/>
      </c>
      <c r="BB89" s="18"/>
    </row>
    <row r="90" spans="1:54" ht="50.1" customHeight="1" x14ac:dyDescent="0.25">
      <c r="A90" s="391"/>
      <c r="B90" s="389"/>
      <c r="C90" s="284"/>
      <c r="D90" s="284"/>
      <c r="E90" s="461"/>
      <c r="F90" s="462"/>
      <c r="G90" s="439"/>
      <c r="H90" s="439"/>
      <c r="I90" s="439"/>
      <c r="J90" s="286"/>
      <c r="K90" s="287"/>
      <c r="L90" s="287"/>
      <c r="M90" s="288" t="str">
        <f>IFERROR(VLOOKUP((K90*L90),' RIESGOS Y CONTROLES'!$B$10:$D$12,3),"")</f>
        <v/>
      </c>
      <c r="N90" s="289"/>
      <c r="O90" s="289"/>
      <c r="P90" s="289"/>
      <c r="Q90" s="300" t="str">
        <f>IFERROR((K90*L90)+(VLOOKUP(N90,CONTROL!$A$2:$B$3,2,FALSE)),"")</f>
        <v/>
      </c>
      <c r="R90" s="290" t="str">
        <f>IFERROR(VLOOKUP(Q90,' RIESGOS Y CONTROLES'!$D$16:$E$33,2,FALSE),"")</f>
        <v/>
      </c>
      <c r="S90" s="291"/>
      <c r="T90" s="287"/>
      <c r="U90" s="287"/>
      <c r="V90" s="287"/>
      <c r="W90" s="292"/>
      <c r="X90" s="292"/>
      <c r="Y90" s="287"/>
      <c r="Z90" s="293" t="str">
        <f>IFERROR(IF(T90="Inexistente",0,((VLOOKUP(U90,CONTROL!$A$11:$B$13,2,FALSE)*$U$22)+(VLOOKUP(V90,CONTROL!$A$16:$B$17,2,FALSE)*$V$22)+(VLOOKUP(W90,CONTROL!$A$20:$B$21,2,FALSE)*$W$22)+(VLOOKUP(X90,CONTROL!$D$2:$E$3,2,FALSE)*$X$22)+(VLOOKUP(Y90,CONTROL!$D$7:$E$8,2,FALSE)*$Y$22))),"")</f>
        <v/>
      </c>
      <c r="AA90" s="294" t="str">
        <f>IFERROR(VLOOKUP(Z90,' RIESGOS Y CONTROLES'!$F$59:$H$62,3),"")</f>
        <v/>
      </c>
      <c r="AB90" s="295" t="str">
        <f>IFERROR(ROUND(Q90/HLOOKUP(AA90,' RIESGOS Y CONTROLES'!$B$66:$E$67,2,FALSE),0),"")</f>
        <v/>
      </c>
      <c r="AC90" s="296" t="str">
        <f>IFERROR(VLOOKUP(AB90,' RIESGOS Y CONTROLES'!$G$68:$H$85,2,FALSE),"")</f>
        <v/>
      </c>
      <c r="AD90" s="287"/>
      <c r="AE90" s="287"/>
      <c r="AF90" s="287"/>
      <c r="AG90" s="297" t="str">
        <f>IFERROR(IF(T90="Inexistente",0,((VLOOKUP(AE90,CONTROL!$G$2:$H$4,2,FALSE)*$AE$22)+(VLOOKUP(AD90,CONTROL!$G$7:$H$9,2,FALSE)*$AD$22)+(VLOOKUP(AF90,CONTROL!$G$13:$H$14,2,FALSE)*$AF$22))),"")</f>
        <v/>
      </c>
      <c r="AH90" s="298" t="str">
        <f>IFERROR(VLOOKUP(AG90,' RIESGOS Y CONTROLES'!$D$100:$F$103,3),"")</f>
        <v/>
      </c>
      <c r="BB90" s="18"/>
    </row>
    <row r="91" spans="1:54" ht="50.1" customHeight="1" x14ac:dyDescent="0.25">
      <c r="A91" s="391"/>
      <c r="B91" s="389"/>
      <c r="C91" s="284"/>
      <c r="D91" s="284"/>
      <c r="E91" s="461"/>
      <c r="F91" s="462"/>
      <c r="G91" s="439"/>
      <c r="H91" s="439"/>
      <c r="I91" s="439"/>
      <c r="J91" s="286"/>
      <c r="K91" s="287"/>
      <c r="L91" s="287"/>
      <c r="M91" s="288" t="str">
        <f>IFERROR(VLOOKUP((K91*L91),' RIESGOS Y CONTROLES'!$B$10:$D$12,3),"")</f>
        <v/>
      </c>
      <c r="N91" s="289"/>
      <c r="O91" s="289"/>
      <c r="P91" s="289"/>
      <c r="Q91" s="300" t="str">
        <f>IFERROR((K91*L91)+(VLOOKUP(N91,CONTROL!$A$2:$B$3,2,FALSE)),"")</f>
        <v/>
      </c>
      <c r="R91" s="290" t="str">
        <f>IFERROR(VLOOKUP(Q91,' RIESGOS Y CONTROLES'!$D$16:$E$33,2,FALSE),"")</f>
        <v/>
      </c>
      <c r="S91" s="291"/>
      <c r="T91" s="287"/>
      <c r="U91" s="287"/>
      <c r="V91" s="287"/>
      <c r="W91" s="292"/>
      <c r="X91" s="292"/>
      <c r="Y91" s="287"/>
      <c r="Z91" s="293" t="str">
        <f>IFERROR(IF(T91="Inexistente",0,((VLOOKUP(U91,CONTROL!$A$11:$B$13,2,FALSE)*$U$22)+(VLOOKUP(V91,CONTROL!$A$16:$B$17,2,FALSE)*$V$22)+(VLOOKUP(W91,CONTROL!$A$20:$B$21,2,FALSE)*$W$22)+(VLOOKUP(X91,CONTROL!$D$2:$E$3,2,FALSE)*$X$22)+(VLOOKUP(Y91,CONTROL!$D$7:$E$8,2,FALSE)*$Y$22))),"")</f>
        <v/>
      </c>
      <c r="AA91" s="294" t="str">
        <f>IFERROR(VLOOKUP(Z91,' RIESGOS Y CONTROLES'!$F$59:$H$62,3),"")</f>
        <v/>
      </c>
      <c r="AB91" s="295" t="str">
        <f>IFERROR(ROUND(Q91/HLOOKUP(AA91,' RIESGOS Y CONTROLES'!$B$66:$E$67,2,FALSE),0),"")</f>
        <v/>
      </c>
      <c r="AC91" s="296" t="str">
        <f>IFERROR(VLOOKUP(AB91,' RIESGOS Y CONTROLES'!$G$68:$H$85,2,FALSE),"")</f>
        <v/>
      </c>
      <c r="AD91" s="287"/>
      <c r="AE91" s="287"/>
      <c r="AF91" s="287"/>
      <c r="AG91" s="297" t="str">
        <f>IFERROR(IF(T91="Inexistente",0,((VLOOKUP(AE91,CONTROL!$G$2:$H$4,2,FALSE)*$AE$22)+(VLOOKUP(AD91,CONTROL!$G$7:$H$9,2,FALSE)*$AD$22)+(VLOOKUP(AF91,CONTROL!$G$13:$H$14,2,FALSE)*$AF$22))),"")</f>
        <v/>
      </c>
      <c r="AH91" s="298" t="str">
        <f>IFERROR(VLOOKUP(AG91,' RIESGOS Y CONTROLES'!$D$100:$F$103,3),"")</f>
        <v/>
      </c>
      <c r="BB91" s="18"/>
    </row>
    <row r="92" spans="1:54" ht="50.1" customHeight="1" x14ac:dyDescent="0.25">
      <c r="A92" s="391"/>
      <c r="B92" s="389"/>
      <c r="C92" s="284"/>
      <c r="D92" s="284"/>
      <c r="E92" s="461"/>
      <c r="F92" s="462"/>
      <c r="G92" s="439"/>
      <c r="H92" s="439"/>
      <c r="I92" s="439"/>
      <c r="J92" s="286"/>
      <c r="K92" s="287"/>
      <c r="L92" s="287"/>
      <c r="M92" s="288" t="str">
        <f>IFERROR(VLOOKUP((K92*L92),' RIESGOS Y CONTROLES'!$B$10:$D$12,3),"")</f>
        <v/>
      </c>
      <c r="N92" s="289"/>
      <c r="O92" s="289"/>
      <c r="P92" s="289"/>
      <c r="Q92" s="300" t="str">
        <f>IFERROR((K92*L92)+(VLOOKUP(N92,CONTROL!$A$2:$B$3,2,FALSE)),"")</f>
        <v/>
      </c>
      <c r="R92" s="290" t="str">
        <f>IFERROR(VLOOKUP(Q92,' RIESGOS Y CONTROLES'!$D$16:$E$33,2,FALSE),"")</f>
        <v/>
      </c>
      <c r="S92" s="291"/>
      <c r="T92" s="287"/>
      <c r="U92" s="287"/>
      <c r="V92" s="287"/>
      <c r="W92" s="292"/>
      <c r="X92" s="292"/>
      <c r="Y92" s="287"/>
      <c r="Z92" s="293" t="str">
        <f>IFERROR(IF(T92="Inexistente",0,((VLOOKUP(U92,CONTROL!$A$11:$B$13,2,FALSE)*$U$22)+(VLOOKUP(V92,CONTROL!$A$16:$B$17,2,FALSE)*$V$22)+(VLOOKUP(W92,CONTROL!$A$20:$B$21,2,FALSE)*$W$22)+(VLOOKUP(X92,CONTROL!$D$2:$E$3,2,FALSE)*$X$22)+(VLOOKUP(Y92,CONTROL!$D$7:$E$8,2,FALSE)*$Y$22))),"")</f>
        <v/>
      </c>
      <c r="AA92" s="294" t="str">
        <f>IFERROR(VLOOKUP(Z92,' RIESGOS Y CONTROLES'!$F$59:$H$62,3),"")</f>
        <v/>
      </c>
      <c r="AB92" s="295" t="str">
        <f>IFERROR(ROUND(Q92/HLOOKUP(AA92,' RIESGOS Y CONTROLES'!$B$66:$E$67,2,FALSE),0),"")</f>
        <v/>
      </c>
      <c r="AC92" s="296" t="str">
        <f>IFERROR(VLOOKUP(AB92,' RIESGOS Y CONTROLES'!$G$68:$H$85,2,FALSE),"")</f>
        <v/>
      </c>
      <c r="AD92" s="287"/>
      <c r="AE92" s="287"/>
      <c r="AF92" s="287"/>
      <c r="AG92" s="297" t="str">
        <f>IFERROR(IF(T92="Inexistente",0,((VLOOKUP(AE92,CONTROL!$G$2:$H$4,2,FALSE)*$AE$22)+(VLOOKUP(AD92,CONTROL!$G$7:$H$9,2,FALSE)*$AD$22)+(VLOOKUP(AF92,CONTROL!$G$13:$H$14,2,FALSE)*$AF$22))),"")</f>
        <v/>
      </c>
      <c r="AH92" s="298" t="str">
        <f>IFERROR(VLOOKUP(AG92,' RIESGOS Y CONTROLES'!$D$100:$F$103,3),"")</f>
        <v/>
      </c>
      <c r="BB92" s="18"/>
    </row>
    <row r="93" spans="1:54" ht="50.1" customHeight="1" x14ac:dyDescent="0.25">
      <c r="A93" s="391"/>
      <c r="B93" s="389"/>
      <c r="C93" s="284"/>
      <c r="D93" s="284"/>
      <c r="E93" s="461"/>
      <c r="F93" s="462"/>
      <c r="G93" s="439"/>
      <c r="H93" s="439"/>
      <c r="I93" s="439"/>
      <c r="J93" s="286"/>
      <c r="K93" s="287"/>
      <c r="L93" s="287"/>
      <c r="M93" s="288" t="str">
        <f>IFERROR(VLOOKUP((K93*L93),' RIESGOS Y CONTROLES'!$B$10:$D$12,3),"")</f>
        <v/>
      </c>
      <c r="N93" s="289"/>
      <c r="O93" s="289"/>
      <c r="P93" s="289"/>
      <c r="Q93" s="300" t="str">
        <f>IFERROR((K93*L93)+(VLOOKUP(N93,CONTROL!$A$2:$B$3,2,FALSE)),"")</f>
        <v/>
      </c>
      <c r="R93" s="290" t="str">
        <f>IFERROR(VLOOKUP(Q93,' RIESGOS Y CONTROLES'!$D$16:$E$33,2,FALSE),"")</f>
        <v/>
      </c>
      <c r="S93" s="291"/>
      <c r="T93" s="287"/>
      <c r="U93" s="287"/>
      <c r="V93" s="287"/>
      <c r="W93" s="292"/>
      <c r="X93" s="292"/>
      <c r="Y93" s="287"/>
      <c r="Z93" s="293" t="str">
        <f>IFERROR(IF(T93="Inexistente",0,((VLOOKUP(U93,CONTROL!$A$11:$B$13,2,FALSE)*$U$22)+(VLOOKUP(V93,CONTROL!$A$16:$B$17,2,FALSE)*$V$22)+(VLOOKUP(W93,CONTROL!$A$20:$B$21,2,FALSE)*$W$22)+(VLOOKUP(X93,CONTROL!$D$2:$E$3,2,FALSE)*$X$22)+(VLOOKUP(Y93,CONTROL!$D$7:$E$8,2,FALSE)*$Y$22))),"")</f>
        <v/>
      </c>
      <c r="AA93" s="294" t="str">
        <f>IFERROR(VLOOKUP(Z93,' RIESGOS Y CONTROLES'!$F$59:$H$62,3),"")</f>
        <v/>
      </c>
      <c r="AB93" s="295" t="str">
        <f>IFERROR(ROUND(Q93/HLOOKUP(AA93,' RIESGOS Y CONTROLES'!$B$66:$E$67,2,FALSE),0),"")</f>
        <v/>
      </c>
      <c r="AC93" s="296" t="str">
        <f>IFERROR(VLOOKUP(AB93,' RIESGOS Y CONTROLES'!$G$68:$H$85,2,FALSE),"")</f>
        <v/>
      </c>
      <c r="AD93" s="287"/>
      <c r="AE93" s="287"/>
      <c r="AF93" s="287"/>
      <c r="AG93" s="297" t="str">
        <f>IFERROR(IF(T93="Inexistente",0,((VLOOKUP(AE93,CONTROL!$G$2:$H$4,2,FALSE)*$AE$22)+(VLOOKUP(AD93,CONTROL!$G$7:$H$9,2,FALSE)*$AD$22)+(VLOOKUP(AF93,CONTROL!$G$13:$H$14,2,FALSE)*$AF$22))),"")</f>
        <v/>
      </c>
      <c r="AH93" s="298" t="str">
        <f>IFERROR(VLOOKUP(AG93,' RIESGOS Y CONTROLES'!$D$100:$F$103,3),"")</f>
        <v/>
      </c>
      <c r="BB93" s="18"/>
    </row>
    <row r="94" spans="1:54" ht="50.1" customHeight="1" x14ac:dyDescent="0.25">
      <c r="A94" s="391"/>
      <c r="B94" s="389"/>
      <c r="C94" s="284"/>
      <c r="D94" s="284"/>
      <c r="E94" s="461"/>
      <c r="F94" s="462"/>
      <c r="G94" s="439"/>
      <c r="H94" s="439"/>
      <c r="I94" s="439"/>
      <c r="J94" s="286"/>
      <c r="K94" s="287"/>
      <c r="L94" s="287"/>
      <c r="M94" s="288" t="str">
        <f>IFERROR(VLOOKUP((K94*L94),' RIESGOS Y CONTROLES'!$B$10:$D$12,3),"")</f>
        <v/>
      </c>
      <c r="N94" s="289"/>
      <c r="O94" s="289"/>
      <c r="P94" s="289"/>
      <c r="Q94" s="300" t="str">
        <f>IFERROR((K94*L94)+(VLOOKUP(N94,CONTROL!$A$2:$B$3,2,FALSE)),"")</f>
        <v/>
      </c>
      <c r="R94" s="290" t="str">
        <f>IFERROR(VLOOKUP(Q94,' RIESGOS Y CONTROLES'!$D$16:$E$33,2,FALSE),"")</f>
        <v/>
      </c>
      <c r="S94" s="291"/>
      <c r="T94" s="287"/>
      <c r="U94" s="287"/>
      <c r="V94" s="287"/>
      <c r="W94" s="292"/>
      <c r="X94" s="292"/>
      <c r="Y94" s="287"/>
      <c r="Z94" s="293" t="str">
        <f>IFERROR(IF(T94="Inexistente",0,((VLOOKUP(U94,CONTROL!$A$11:$B$13,2,FALSE)*$U$22)+(VLOOKUP(V94,CONTROL!$A$16:$B$17,2,FALSE)*$V$22)+(VLOOKUP(W94,CONTROL!$A$20:$B$21,2,FALSE)*$W$22)+(VLOOKUP(X94,CONTROL!$D$2:$E$3,2,FALSE)*$X$22)+(VLOOKUP(Y94,CONTROL!$D$7:$E$8,2,FALSE)*$Y$22))),"")</f>
        <v/>
      </c>
      <c r="AA94" s="294" t="str">
        <f>IFERROR(VLOOKUP(Z94,' RIESGOS Y CONTROLES'!$F$59:$H$62,3),"")</f>
        <v/>
      </c>
      <c r="AB94" s="295" t="str">
        <f>IFERROR(ROUND(Q94/HLOOKUP(AA94,' RIESGOS Y CONTROLES'!$B$66:$E$67,2,FALSE),0),"")</f>
        <v/>
      </c>
      <c r="AC94" s="296" t="str">
        <f>IFERROR(VLOOKUP(AB94,' RIESGOS Y CONTROLES'!$G$68:$H$85,2,FALSE),"")</f>
        <v/>
      </c>
      <c r="AD94" s="287"/>
      <c r="AE94" s="287"/>
      <c r="AF94" s="287"/>
      <c r="AG94" s="297" t="str">
        <f>IFERROR(IF(T94="Inexistente",0,((VLOOKUP(AE94,CONTROL!$G$2:$H$4,2,FALSE)*$AE$22)+(VLOOKUP(AD94,CONTROL!$G$7:$H$9,2,FALSE)*$AD$22)+(VLOOKUP(AF94,CONTROL!$G$13:$H$14,2,FALSE)*$AF$22))),"")</f>
        <v/>
      </c>
      <c r="AH94" s="298" t="str">
        <f>IFERROR(VLOOKUP(AG94,' RIESGOS Y CONTROLES'!$D$100:$F$103,3),"")</f>
        <v/>
      </c>
      <c r="BB94" s="18"/>
    </row>
    <row r="95" spans="1:54" ht="50.1" customHeight="1" x14ac:dyDescent="0.25">
      <c r="A95" s="391"/>
      <c r="B95" s="389"/>
      <c r="C95" s="284"/>
      <c r="D95" s="284"/>
      <c r="E95" s="461"/>
      <c r="F95" s="462"/>
      <c r="G95" s="439"/>
      <c r="H95" s="439"/>
      <c r="I95" s="439"/>
      <c r="J95" s="286"/>
      <c r="K95" s="287"/>
      <c r="L95" s="287"/>
      <c r="M95" s="288" t="str">
        <f>IFERROR(VLOOKUP((K95*L95),' RIESGOS Y CONTROLES'!$B$10:$D$12,3),"")</f>
        <v/>
      </c>
      <c r="N95" s="289"/>
      <c r="O95" s="289"/>
      <c r="P95" s="289"/>
      <c r="Q95" s="300" t="str">
        <f>IFERROR((K95*L95)+(VLOOKUP(N95,CONTROL!$A$2:$B$3,2,FALSE)),"")</f>
        <v/>
      </c>
      <c r="R95" s="290" t="str">
        <f>IFERROR(VLOOKUP(Q95,' RIESGOS Y CONTROLES'!$D$16:$E$33,2,FALSE),"")</f>
        <v/>
      </c>
      <c r="S95" s="291"/>
      <c r="T95" s="287"/>
      <c r="U95" s="287"/>
      <c r="V95" s="287"/>
      <c r="W95" s="292"/>
      <c r="X95" s="292"/>
      <c r="Y95" s="287"/>
      <c r="Z95" s="293" t="str">
        <f>IFERROR(IF(T95="Inexistente",0,((VLOOKUP(U95,CONTROL!$A$11:$B$13,2,FALSE)*$U$22)+(VLOOKUP(V95,CONTROL!$A$16:$B$17,2,FALSE)*$V$22)+(VLOOKUP(W95,CONTROL!$A$20:$B$21,2,FALSE)*$W$22)+(VLOOKUP(X95,CONTROL!$D$2:$E$3,2,FALSE)*$X$22)+(VLOOKUP(Y95,CONTROL!$D$7:$E$8,2,FALSE)*$Y$22))),"")</f>
        <v/>
      </c>
      <c r="AA95" s="294" t="str">
        <f>IFERROR(VLOOKUP(Z95,' RIESGOS Y CONTROLES'!$F$59:$H$62,3),"")</f>
        <v/>
      </c>
      <c r="AB95" s="295" t="str">
        <f>IFERROR(ROUND(Q95/HLOOKUP(AA95,' RIESGOS Y CONTROLES'!$B$66:$E$67,2,FALSE),0),"")</f>
        <v/>
      </c>
      <c r="AC95" s="296" t="str">
        <f>IFERROR(VLOOKUP(AB95,' RIESGOS Y CONTROLES'!$G$68:$H$85,2,FALSE),"")</f>
        <v/>
      </c>
      <c r="AD95" s="287"/>
      <c r="AE95" s="287"/>
      <c r="AF95" s="287"/>
      <c r="AG95" s="297" t="str">
        <f>IFERROR(IF(T95="Inexistente",0,((VLOOKUP(AE95,CONTROL!$G$2:$H$4,2,FALSE)*$AE$22)+(VLOOKUP(AD95,CONTROL!$G$7:$H$9,2,FALSE)*$AD$22)+(VLOOKUP(AF95,CONTROL!$G$13:$H$14,2,FALSE)*$AF$22))),"")</f>
        <v/>
      </c>
      <c r="AH95" s="298" t="str">
        <f>IFERROR(VLOOKUP(AG95,' RIESGOS Y CONTROLES'!$D$100:$F$103,3),"")</f>
        <v/>
      </c>
      <c r="BB95" s="18"/>
    </row>
    <row r="96" spans="1:54" ht="50.1" customHeight="1" x14ac:dyDescent="0.25">
      <c r="A96" s="391"/>
      <c r="B96" s="389"/>
      <c r="C96" s="284"/>
      <c r="D96" s="284"/>
      <c r="E96" s="461"/>
      <c r="F96" s="462"/>
      <c r="G96" s="439"/>
      <c r="H96" s="439"/>
      <c r="I96" s="439"/>
      <c r="J96" s="286"/>
      <c r="K96" s="287"/>
      <c r="L96" s="287"/>
      <c r="M96" s="288" t="str">
        <f>IFERROR(VLOOKUP((K96*L96),' RIESGOS Y CONTROLES'!$B$10:$D$12,3),"")</f>
        <v/>
      </c>
      <c r="N96" s="289"/>
      <c r="O96" s="289"/>
      <c r="P96" s="289"/>
      <c r="Q96" s="300" t="str">
        <f>IFERROR((K96*L96)+(VLOOKUP(N96,CONTROL!$A$2:$B$3,2,FALSE)),"")</f>
        <v/>
      </c>
      <c r="R96" s="290" t="str">
        <f>IFERROR(VLOOKUP(Q96,' RIESGOS Y CONTROLES'!$D$16:$E$33,2,FALSE),"")</f>
        <v/>
      </c>
      <c r="S96" s="291"/>
      <c r="T96" s="287"/>
      <c r="U96" s="287"/>
      <c r="V96" s="287"/>
      <c r="W96" s="292"/>
      <c r="X96" s="292"/>
      <c r="Y96" s="287"/>
      <c r="Z96" s="293" t="str">
        <f>IFERROR(IF(T96="Inexistente",0,((VLOOKUP(U96,CONTROL!$A$11:$B$13,2,FALSE)*$U$22)+(VLOOKUP(V96,CONTROL!$A$16:$B$17,2,FALSE)*$V$22)+(VLOOKUP(W96,CONTROL!$A$20:$B$21,2,FALSE)*$W$22)+(VLOOKUP(X96,CONTROL!$D$2:$E$3,2,FALSE)*$X$22)+(VLOOKUP(Y96,CONTROL!$D$7:$E$8,2,FALSE)*$Y$22))),"")</f>
        <v/>
      </c>
      <c r="AA96" s="294" t="str">
        <f>IFERROR(VLOOKUP(Z96,' RIESGOS Y CONTROLES'!$F$59:$H$62,3),"")</f>
        <v/>
      </c>
      <c r="AB96" s="295" t="str">
        <f>IFERROR(ROUND(Q96/HLOOKUP(AA96,' RIESGOS Y CONTROLES'!$B$66:$E$67,2,FALSE),0),"")</f>
        <v/>
      </c>
      <c r="AC96" s="296" t="str">
        <f>IFERROR(VLOOKUP(AB96,' RIESGOS Y CONTROLES'!$G$68:$H$85,2,FALSE),"")</f>
        <v/>
      </c>
      <c r="AD96" s="287"/>
      <c r="AE96" s="287"/>
      <c r="AF96" s="287"/>
      <c r="AG96" s="297" t="str">
        <f>IFERROR(IF(T96="Inexistente",0,((VLOOKUP(AE96,CONTROL!$G$2:$H$4,2,FALSE)*$AE$22)+(VLOOKUP(AD96,CONTROL!$G$7:$H$9,2,FALSE)*$AD$22)+(VLOOKUP(AF96,CONTROL!$G$13:$H$14,2,FALSE)*$AF$22))),"")</f>
        <v/>
      </c>
      <c r="AH96" s="298" t="str">
        <f>IFERROR(VLOOKUP(AG96,' RIESGOS Y CONTROLES'!$D$100:$F$103,3),"")</f>
        <v/>
      </c>
      <c r="BB96" s="18"/>
    </row>
    <row r="97" spans="1:54" ht="50.1" customHeight="1" x14ac:dyDescent="0.25">
      <c r="A97" s="391"/>
      <c r="B97" s="389"/>
      <c r="C97" s="284"/>
      <c r="D97" s="284"/>
      <c r="E97" s="461"/>
      <c r="F97" s="462"/>
      <c r="G97" s="439"/>
      <c r="H97" s="439"/>
      <c r="I97" s="439"/>
      <c r="J97" s="286"/>
      <c r="K97" s="287"/>
      <c r="L97" s="287"/>
      <c r="M97" s="288" t="str">
        <f>IFERROR(VLOOKUP((K97*L97),' RIESGOS Y CONTROLES'!$B$10:$D$12,3),"")</f>
        <v/>
      </c>
      <c r="N97" s="289"/>
      <c r="O97" s="289"/>
      <c r="P97" s="289"/>
      <c r="Q97" s="300" t="str">
        <f>IFERROR((K97*L97)+(VLOOKUP(N97,CONTROL!$A$2:$B$3,2,FALSE)),"")</f>
        <v/>
      </c>
      <c r="R97" s="290" t="str">
        <f>IFERROR(VLOOKUP(Q97,' RIESGOS Y CONTROLES'!$D$16:$E$33,2,FALSE),"")</f>
        <v/>
      </c>
      <c r="S97" s="291"/>
      <c r="T97" s="287"/>
      <c r="U97" s="287"/>
      <c r="V97" s="287"/>
      <c r="W97" s="292"/>
      <c r="X97" s="292"/>
      <c r="Y97" s="287"/>
      <c r="Z97" s="293" t="str">
        <f>IFERROR(IF(T97="Inexistente",0,((VLOOKUP(U97,CONTROL!$A$11:$B$13,2,FALSE)*$U$22)+(VLOOKUP(V97,CONTROL!$A$16:$B$17,2,FALSE)*$V$22)+(VLOOKUP(W97,CONTROL!$A$20:$B$21,2,FALSE)*$W$22)+(VLOOKUP(X97,CONTROL!$D$2:$E$3,2,FALSE)*$X$22)+(VLOOKUP(Y97,CONTROL!$D$7:$E$8,2,FALSE)*$Y$22))),"")</f>
        <v/>
      </c>
      <c r="AA97" s="294" t="str">
        <f>IFERROR(VLOOKUP(Z97,' RIESGOS Y CONTROLES'!$F$59:$H$62,3),"")</f>
        <v/>
      </c>
      <c r="AB97" s="295" t="str">
        <f>IFERROR(ROUND(Q97/HLOOKUP(AA97,' RIESGOS Y CONTROLES'!$B$66:$E$67,2,FALSE),0),"")</f>
        <v/>
      </c>
      <c r="AC97" s="296" t="str">
        <f>IFERROR(VLOOKUP(AB97,' RIESGOS Y CONTROLES'!$G$68:$H$85,2,FALSE),"")</f>
        <v/>
      </c>
      <c r="AD97" s="287"/>
      <c r="AE97" s="287"/>
      <c r="AF97" s="287"/>
      <c r="AG97" s="297" t="str">
        <f>IFERROR(IF(T97="Inexistente",0,((VLOOKUP(AE97,CONTROL!$G$2:$H$4,2,FALSE)*$AE$22)+(VLOOKUP(AD97,CONTROL!$G$7:$H$9,2,FALSE)*$AD$22)+(VLOOKUP(AF97,CONTROL!$G$13:$H$14,2,FALSE)*$AF$22))),"")</f>
        <v/>
      </c>
      <c r="AH97" s="298" t="str">
        <f>IFERROR(VLOOKUP(AG97,' RIESGOS Y CONTROLES'!$D$100:$F$103,3),"")</f>
        <v/>
      </c>
      <c r="BB97" s="18"/>
    </row>
    <row r="98" spans="1:54" ht="50.1" customHeight="1" x14ac:dyDescent="0.25">
      <c r="A98" s="391"/>
      <c r="B98" s="389"/>
      <c r="C98" s="284"/>
      <c r="D98" s="284"/>
      <c r="E98" s="461"/>
      <c r="F98" s="462"/>
      <c r="G98" s="439"/>
      <c r="H98" s="439"/>
      <c r="I98" s="439"/>
      <c r="J98" s="286"/>
      <c r="K98" s="287"/>
      <c r="L98" s="287"/>
      <c r="M98" s="288" t="str">
        <f>IFERROR(VLOOKUP((K98*L98),' RIESGOS Y CONTROLES'!$B$10:$D$12,3),"")</f>
        <v/>
      </c>
      <c r="N98" s="289"/>
      <c r="O98" s="289"/>
      <c r="P98" s="289"/>
      <c r="Q98" s="300" t="str">
        <f>IFERROR((K98*L98)+(VLOOKUP(N98,CONTROL!$A$2:$B$3,2,FALSE)),"")</f>
        <v/>
      </c>
      <c r="R98" s="290" t="str">
        <f>IFERROR(VLOOKUP(Q98,' RIESGOS Y CONTROLES'!$D$16:$E$33,2,FALSE),"")</f>
        <v/>
      </c>
      <c r="S98" s="291"/>
      <c r="T98" s="287"/>
      <c r="U98" s="287"/>
      <c r="V98" s="287"/>
      <c r="W98" s="292"/>
      <c r="X98" s="292"/>
      <c r="Y98" s="287"/>
      <c r="Z98" s="293" t="str">
        <f>IFERROR(IF(T98="Inexistente",0,((VLOOKUP(U98,CONTROL!$A$11:$B$13,2,FALSE)*$U$22)+(VLOOKUP(V98,CONTROL!$A$16:$B$17,2,FALSE)*$V$22)+(VLOOKUP(W98,CONTROL!$A$20:$B$21,2,FALSE)*$W$22)+(VLOOKUP(X98,CONTROL!$D$2:$E$3,2,FALSE)*$X$22)+(VLOOKUP(Y98,CONTROL!$D$7:$E$8,2,FALSE)*$Y$22))),"")</f>
        <v/>
      </c>
      <c r="AA98" s="294" t="str">
        <f>IFERROR(VLOOKUP(Z98,' RIESGOS Y CONTROLES'!$F$59:$H$62,3),"")</f>
        <v/>
      </c>
      <c r="AB98" s="295" t="str">
        <f>IFERROR(ROUND(Q98/HLOOKUP(AA98,' RIESGOS Y CONTROLES'!$B$66:$E$67,2,FALSE),0),"")</f>
        <v/>
      </c>
      <c r="AC98" s="296" t="str">
        <f>IFERROR(VLOOKUP(AB98,' RIESGOS Y CONTROLES'!$G$68:$H$85,2,FALSE),"")</f>
        <v/>
      </c>
      <c r="AD98" s="287"/>
      <c r="AE98" s="287"/>
      <c r="AF98" s="287"/>
      <c r="AG98" s="297" t="str">
        <f>IFERROR(IF(T98="Inexistente",0,((VLOOKUP(AE98,CONTROL!$G$2:$H$4,2,FALSE)*$AE$22)+(VLOOKUP(AD98,CONTROL!$G$7:$H$9,2,FALSE)*$AD$22)+(VLOOKUP(AF98,CONTROL!$G$13:$H$14,2,FALSE)*$AF$22))),"")</f>
        <v/>
      </c>
      <c r="AH98" s="298" t="str">
        <f>IFERROR(VLOOKUP(AG98,' RIESGOS Y CONTROLES'!$D$100:$F$103,3),"")</f>
        <v/>
      </c>
      <c r="BB98" s="18"/>
    </row>
    <row r="99" spans="1:54" ht="50.1" customHeight="1" x14ac:dyDescent="0.25">
      <c r="A99" s="391"/>
      <c r="B99" s="389"/>
      <c r="C99" s="284"/>
      <c r="D99" s="284"/>
      <c r="E99" s="461"/>
      <c r="F99" s="462"/>
      <c r="G99" s="439"/>
      <c r="H99" s="439"/>
      <c r="I99" s="439"/>
      <c r="J99" s="286"/>
      <c r="K99" s="287"/>
      <c r="L99" s="287"/>
      <c r="M99" s="288" t="str">
        <f>IFERROR(VLOOKUP((K99*L99),' RIESGOS Y CONTROLES'!$B$10:$D$12,3),"")</f>
        <v/>
      </c>
      <c r="N99" s="289"/>
      <c r="O99" s="289"/>
      <c r="P99" s="289"/>
      <c r="Q99" s="300" t="str">
        <f>IFERROR((K99*L99)+(VLOOKUP(N99,CONTROL!$A$2:$B$3,2,FALSE)),"")</f>
        <v/>
      </c>
      <c r="R99" s="290" t="str">
        <f>IFERROR(VLOOKUP(Q99,' RIESGOS Y CONTROLES'!$D$16:$E$33,2,FALSE),"")</f>
        <v/>
      </c>
      <c r="S99" s="291"/>
      <c r="T99" s="287"/>
      <c r="U99" s="287"/>
      <c r="V99" s="287"/>
      <c r="W99" s="292"/>
      <c r="X99" s="292"/>
      <c r="Y99" s="287"/>
      <c r="Z99" s="293" t="str">
        <f>IFERROR(IF(T99="Inexistente",0,((VLOOKUP(U99,CONTROL!$A$11:$B$13,2,FALSE)*$U$22)+(VLOOKUP(V99,CONTROL!$A$16:$B$17,2,FALSE)*$V$22)+(VLOOKUP(W99,CONTROL!$A$20:$B$21,2,FALSE)*$W$22)+(VLOOKUP(X99,CONTROL!$D$2:$E$3,2,FALSE)*$X$22)+(VLOOKUP(Y99,CONTROL!$D$7:$E$8,2,FALSE)*$Y$22))),"")</f>
        <v/>
      </c>
      <c r="AA99" s="294" t="str">
        <f>IFERROR(VLOOKUP(Z99,' RIESGOS Y CONTROLES'!$F$59:$H$62,3),"")</f>
        <v/>
      </c>
      <c r="AB99" s="295" t="str">
        <f>IFERROR(ROUND(Q99/HLOOKUP(AA99,' RIESGOS Y CONTROLES'!$B$66:$E$67,2,FALSE),0),"")</f>
        <v/>
      </c>
      <c r="AC99" s="296" t="str">
        <f>IFERROR(VLOOKUP(AB99,' RIESGOS Y CONTROLES'!$G$68:$H$85,2,FALSE),"")</f>
        <v/>
      </c>
      <c r="AD99" s="287"/>
      <c r="AE99" s="287"/>
      <c r="AF99" s="287"/>
      <c r="AG99" s="297" t="str">
        <f>IFERROR(IF(T99="Inexistente",0,((VLOOKUP(AE99,CONTROL!$G$2:$H$4,2,FALSE)*$AE$22)+(VLOOKUP(AD99,CONTROL!$G$7:$H$9,2,FALSE)*$AD$22)+(VLOOKUP(AF99,CONTROL!$G$13:$H$14,2,FALSE)*$AF$22))),"")</f>
        <v/>
      </c>
      <c r="AH99" s="298" t="str">
        <f>IFERROR(VLOOKUP(AG99,' RIESGOS Y CONTROLES'!$D$100:$F$103,3),"")</f>
        <v/>
      </c>
      <c r="BB99" s="18"/>
    </row>
    <row r="100" spans="1:54" ht="50.1" customHeight="1" x14ac:dyDescent="0.25">
      <c r="A100" s="391"/>
      <c r="B100" s="389"/>
      <c r="C100" s="284"/>
      <c r="D100" s="284"/>
      <c r="E100" s="461"/>
      <c r="F100" s="462"/>
      <c r="G100" s="439"/>
      <c r="H100" s="439"/>
      <c r="I100" s="439"/>
      <c r="J100" s="286"/>
      <c r="K100" s="287"/>
      <c r="L100" s="287"/>
      <c r="M100" s="288" t="str">
        <f>IFERROR(VLOOKUP((K100*L100),' RIESGOS Y CONTROLES'!$B$10:$D$12,3),"")</f>
        <v/>
      </c>
      <c r="N100" s="289"/>
      <c r="O100" s="289"/>
      <c r="P100" s="289"/>
      <c r="Q100" s="300" t="str">
        <f>IFERROR((K100*L100)+(VLOOKUP(N100,CONTROL!$A$2:$B$3,2,FALSE)),"")</f>
        <v/>
      </c>
      <c r="R100" s="290" t="str">
        <f>IFERROR(VLOOKUP(Q100,' RIESGOS Y CONTROLES'!$D$16:$E$33,2,FALSE),"")</f>
        <v/>
      </c>
      <c r="S100" s="291"/>
      <c r="T100" s="287"/>
      <c r="U100" s="287"/>
      <c r="V100" s="287"/>
      <c r="W100" s="292"/>
      <c r="X100" s="292"/>
      <c r="Y100" s="287"/>
      <c r="Z100" s="293" t="str">
        <f>IFERROR(IF(T100="Inexistente",0,((VLOOKUP(U100,CONTROL!$A$11:$B$13,2,FALSE)*$U$22)+(VLOOKUP(V100,CONTROL!$A$16:$B$17,2,FALSE)*$V$22)+(VLOOKUP(W100,CONTROL!$A$20:$B$21,2,FALSE)*$W$22)+(VLOOKUP(X100,CONTROL!$D$2:$E$3,2,FALSE)*$X$22)+(VLOOKUP(Y100,CONTROL!$D$7:$E$8,2,FALSE)*$Y$22))),"")</f>
        <v/>
      </c>
      <c r="AA100" s="294" t="str">
        <f>IFERROR(VLOOKUP(Z100,' RIESGOS Y CONTROLES'!$F$59:$H$62,3),"")</f>
        <v/>
      </c>
      <c r="AB100" s="295" t="str">
        <f>IFERROR(ROUND(Q100/HLOOKUP(AA100,' RIESGOS Y CONTROLES'!$B$66:$E$67,2,FALSE),0),"")</f>
        <v/>
      </c>
      <c r="AC100" s="296" t="str">
        <f>IFERROR(VLOOKUP(AB100,' RIESGOS Y CONTROLES'!$G$68:$H$85,2,FALSE),"")</f>
        <v/>
      </c>
      <c r="AD100" s="287"/>
      <c r="AE100" s="287"/>
      <c r="AF100" s="287"/>
      <c r="AG100" s="297" t="str">
        <f>IFERROR(IF(T100="Inexistente",0,((VLOOKUP(AE100,CONTROL!$G$2:$H$4,2,FALSE)*$AE$22)+(VLOOKUP(AD100,CONTROL!$G$7:$H$9,2,FALSE)*$AD$22)+(VLOOKUP(AF100,CONTROL!$G$13:$H$14,2,FALSE)*$AF$22))),"")</f>
        <v/>
      </c>
      <c r="AH100" s="298" t="str">
        <f>IFERROR(VLOOKUP(AG100,' RIESGOS Y CONTROLES'!$D$100:$F$103,3),"")</f>
        <v/>
      </c>
      <c r="BB100" s="18"/>
    </row>
    <row r="101" spans="1:54" ht="50.1" customHeight="1" x14ac:dyDescent="0.25">
      <c r="A101" s="391"/>
      <c r="B101" s="389"/>
      <c r="C101" s="284"/>
      <c r="D101" s="284"/>
      <c r="E101" s="461"/>
      <c r="F101" s="462"/>
      <c r="G101" s="439"/>
      <c r="H101" s="439"/>
      <c r="I101" s="439"/>
      <c r="J101" s="286"/>
      <c r="K101" s="287"/>
      <c r="L101" s="287"/>
      <c r="M101" s="288" t="str">
        <f>IFERROR(VLOOKUP((K101*L101),' RIESGOS Y CONTROLES'!$B$10:$D$12,3),"")</f>
        <v/>
      </c>
      <c r="N101" s="289"/>
      <c r="O101" s="289"/>
      <c r="P101" s="289"/>
      <c r="Q101" s="300" t="str">
        <f>IFERROR((K101*L101)+(VLOOKUP(N101,CONTROL!$A$2:$B$3,2,FALSE)),"")</f>
        <v/>
      </c>
      <c r="R101" s="290" t="str">
        <f>IFERROR(VLOOKUP(Q101,' RIESGOS Y CONTROLES'!$D$16:$E$33,2,FALSE),"")</f>
        <v/>
      </c>
      <c r="S101" s="291"/>
      <c r="T101" s="287"/>
      <c r="U101" s="287"/>
      <c r="V101" s="287"/>
      <c r="W101" s="292"/>
      <c r="X101" s="292"/>
      <c r="Y101" s="287"/>
      <c r="Z101" s="293" t="str">
        <f>IFERROR(IF(T101="Inexistente",0,((VLOOKUP(U101,CONTROL!$A$11:$B$13,2,FALSE)*$U$22)+(VLOOKUP(V101,CONTROL!$A$16:$B$17,2,FALSE)*$V$22)+(VLOOKUP(W101,CONTROL!$A$20:$B$21,2,FALSE)*$W$22)+(VLOOKUP(X101,CONTROL!$D$2:$E$3,2,FALSE)*$X$22)+(VLOOKUP(Y101,CONTROL!$D$7:$E$8,2,FALSE)*$Y$22))),"")</f>
        <v/>
      </c>
      <c r="AA101" s="294" t="str">
        <f>IFERROR(VLOOKUP(Z101,' RIESGOS Y CONTROLES'!$F$59:$H$62,3),"")</f>
        <v/>
      </c>
      <c r="AB101" s="295" t="str">
        <f>IFERROR(ROUND(Q101/HLOOKUP(AA101,' RIESGOS Y CONTROLES'!$B$66:$E$67,2,FALSE),0),"")</f>
        <v/>
      </c>
      <c r="AC101" s="296" t="str">
        <f>IFERROR(VLOOKUP(AB101,' RIESGOS Y CONTROLES'!$G$68:$H$85,2,FALSE),"")</f>
        <v/>
      </c>
      <c r="AD101" s="287"/>
      <c r="AE101" s="287"/>
      <c r="AF101" s="287"/>
      <c r="AG101" s="297" t="str">
        <f>IFERROR(IF(T101="Inexistente",0,((VLOOKUP(AE101,CONTROL!$G$2:$H$4,2,FALSE)*$AE$22)+(VLOOKUP(AD101,CONTROL!$G$7:$H$9,2,FALSE)*$AD$22)+(VLOOKUP(AF101,CONTROL!$G$13:$H$14,2,FALSE)*$AF$22))),"")</f>
        <v/>
      </c>
      <c r="AH101" s="298" t="str">
        <f>IFERROR(VLOOKUP(AG101,' RIESGOS Y CONTROLES'!$D$100:$F$103,3),"")</f>
        <v/>
      </c>
      <c r="BB101" s="18"/>
    </row>
    <row r="102" spans="1:54" ht="50.1" customHeight="1" x14ac:dyDescent="0.25">
      <c r="A102" s="391"/>
      <c r="B102" s="389"/>
      <c r="C102" s="284"/>
      <c r="D102" s="284"/>
      <c r="E102" s="461"/>
      <c r="F102" s="462"/>
      <c r="G102" s="439"/>
      <c r="H102" s="439"/>
      <c r="I102" s="439"/>
      <c r="J102" s="286"/>
      <c r="K102" s="287"/>
      <c r="L102" s="287"/>
      <c r="M102" s="288" t="str">
        <f>IFERROR(VLOOKUP((K102*L102),' RIESGOS Y CONTROLES'!$B$10:$D$12,3),"")</f>
        <v/>
      </c>
      <c r="N102" s="289"/>
      <c r="O102" s="289"/>
      <c r="P102" s="289"/>
      <c r="Q102" s="300" t="str">
        <f>IFERROR((K102*L102)+(VLOOKUP(N102,CONTROL!$A$2:$B$3,2,FALSE)),"")</f>
        <v/>
      </c>
      <c r="R102" s="290" t="str">
        <f>IFERROR(VLOOKUP(Q102,' RIESGOS Y CONTROLES'!$D$16:$E$33,2,FALSE),"")</f>
        <v/>
      </c>
      <c r="S102" s="291"/>
      <c r="T102" s="287"/>
      <c r="U102" s="287"/>
      <c r="V102" s="287"/>
      <c r="W102" s="292"/>
      <c r="X102" s="292"/>
      <c r="Y102" s="287"/>
      <c r="Z102" s="293" t="str">
        <f>IFERROR(IF(T102="Inexistente",0,((VLOOKUP(U102,CONTROL!$A$11:$B$13,2,FALSE)*$U$22)+(VLOOKUP(V102,CONTROL!$A$16:$B$17,2,FALSE)*$V$22)+(VLOOKUP(W102,CONTROL!$A$20:$B$21,2,FALSE)*$W$22)+(VLOOKUP(X102,CONTROL!$D$2:$E$3,2,FALSE)*$X$22)+(VLOOKUP(Y102,CONTROL!$D$7:$E$8,2,FALSE)*$Y$22))),"")</f>
        <v/>
      </c>
      <c r="AA102" s="294" t="str">
        <f>IFERROR(VLOOKUP(Z102,' RIESGOS Y CONTROLES'!$F$59:$H$62,3),"")</f>
        <v/>
      </c>
      <c r="AB102" s="295" t="str">
        <f>IFERROR(ROUND(Q102/HLOOKUP(AA102,' RIESGOS Y CONTROLES'!$B$66:$E$67,2,FALSE),0),"")</f>
        <v/>
      </c>
      <c r="AC102" s="296" t="str">
        <f>IFERROR(VLOOKUP(AB102,' RIESGOS Y CONTROLES'!$G$68:$H$85,2,FALSE),"")</f>
        <v/>
      </c>
      <c r="AD102" s="287"/>
      <c r="AE102" s="287"/>
      <c r="AF102" s="287"/>
      <c r="AG102" s="297" t="str">
        <f>IFERROR(IF(T102="Inexistente",0,((VLOOKUP(AE102,CONTROL!$G$2:$H$4,2,FALSE)*$AE$22)+(VLOOKUP(AD102,CONTROL!$G$7:$H$9,2,FALSE)*$AD$22)+(VLOOKUP(AF102,CONTROL!$G$13:$H$14,2,FALSE)*$AF$22))),"")</f>
        <v/>
      </c>
      <c r="AH102" s="298" t="str">
        <f>IFERROR(VLOOKUP(AG102,' RIESGOS Y CONTROLES'!$D$100:$F$103,3),"")</f>
        <v/>
      </c>
      <c r="BB102" s="18"/>
    </row>
    <row r="103" spans="1:54" ht="50.1" customHeight="1" x14ac:dyDescent="0.25">
      <c r="A103" s="391"/>
      <c r="B103" s="389"/>
      <c r="C103" s="284"/>
      <c r="D103" s="284"/>
      <c r="E103" s="461"/>
      <c r="F103" s="462"/>
      <c r="G103" s="439"/>
      <c r="H103" s="439"/>
      <c r="I103" s="439"/>
      <c r="J103" s="286"/>
      <c r="K103" s="287"/>
      <c r="L103" s="287"/>
      <c r="M103" s="288" t="str">
        <f>IFERROR(VLOOKUP((K103*L103),' RIESGOS Y CONTROLES'!$B$10:$D$12,3),"")</f>
        <v/>
      </c>
      <c r="N103" s="289"/>
      <c r="O103" s="289"/>
      <c r="P103" s="289"/>
      <c r="Q103" s="300" t="str">
        <f>IFERROR((K103*L103)+(VLOOKUP(N103,CONTROL!$A$2:$B$3,2,FALSE)),"")</f>
        <v/>
      </c>
      <c r="R103" s="290" t="str">
        <f>IFERROR(VLOOKUP(Q103,' RIESGOS Y CONTROLES'!$D$16:$E$33,2,FALSE),"")</f>
        <v/>
      </c>
      <c r="S103" s="291"/>
      <c r="T103" s="287"/>
      <c r="U103" s="287"/>
      <c r="V103" s="287"/>
      <c r="W103" s="292"/>
      <c r="X103" s="292"/>
      <c r="Y103" s="287"/>
      <c r="Z103" s="293" t="str">
        <f>IFERROR(IF(T103="Inexistente",0,((VLOOKUP(U103,CONTROL!$A$11:$B$13,2,FALSE)*$U$22)+(VLOOKUP(V103,CONTROL!$A$16:$B$17,2,FALSE)*$V$22)+(VLOOKUP(W103,CONTROL!$A$20:$B$21,2,FALSE)*$W$22)+(VLOOKUP(X103,CONTROL!$D$2:$E$3,2,FALSE)*$X$22)+(VLOOKUP(Y103,CONTROL!$D$7:$E$8,2,FALSE)*$Y$22))),"")</f>
        <v/>
      </c>
      <c r="AA103" s="294" t="str">
        <f>IFERROR(VLOOKUP(Z103,' RIESGOS Y CONTROLES'!$F$59:$H$62,3),"")</f>
        <v/>
      </c>
      <c r="AB103" s="295" t="str">
        <f>IFERROR(ROUND(Q103/HLOOKUP(AA103,' RIESGOS Y CONTROLES'!$B$66:$E$67,2,FALSE),0),"")</f>
        <v/>
      </c>
      <c r="AC103" s="296" t="str">
        <f>IFERROR(VLOOKUP(AB103,' RIESGOS Y CONTROLES'!$G$68:$H$85,2,FALSE),"")</f>
        <v/>
      </c>
      <c r="AD103" s="287"/>
      <c r="AE103" s="287"/>
      <c r="AF103" s="287"/>
      <c r="AG103" s="297" t="str">
        <f>IFERROR(IF(T103="Inexistente",0,((VLOOKUP(AE103,CONTROL!$G$2:$H$4,2,FALSE)*$AE$22)+(VLOOKUP(AD103,CONTROL!$G$7:$H$9,2,FALSE)*$AD$22)+(VLOOKUP(AF103,CONTROL!$G$13:$H$14,2,FALSE)*$AF$22))),"")</f>
        <v/>
      </c>
      <c r="AH103" s="298" t="str">
        <f>IFERROR(VLOOKUP(AG103,' RIESGOS Y CONTROLES'!$D$100:$F$103,3),"")</f>
        <v/>
      </c>
      <c r="BB103" s="18"/>
    </row>
    <row r="104" spans="1:54" ht="50.1" customHeight="1" x14ac:dyDescent="0.25">
      <c r="A104" s="391"/>
      <c r="B104" s="389"/>
      <c r="C104" s="284"/>
      <c r="D104" s="284"/>
      <c r="E104" s="461"/>
      <c r="F104" s="462"/>
      <c r="G104" s="439"/>
      <c r="H104" s="439"/>
      <c r="I104" s="439"/>
      <c r="J104" s="286"/>
      <c r="K104" s="287"/>
      <c r="L104" s="287"/>
      <c r="M104" s="288" t="str">
        <f>IFERROR(VLOOKUP((K104*L104),' RIESGOS Y CONTROLES'!$B$10:$D$12,3),"")</f>
        <v/>
      </c>
      <c r="N104" s="289"/>
      <c r="O104" s="289"/>
      <c r="P104" s="289"/>
      <c r="Q104" s="300" t="str">
        <f>IFERROR((K104*L104)+(VLOOKUP(N104,CONTROL!$A$2:$B$3,2,FALSE)),"")</f>
        <v/>
      </c>
      <c r="R104" s="290" t="str">
        <f>IFERROR(VLOOKUP(Q104,' RIESGOS Y CONTROLES'!$D$16:$E$33,2,FALSE),"")</f>
        <v/>
      </c>
      <c r="S104" s="291"/>
      <c r="T104" s="287"/>
      <c r="U104" s="287"/>
      <c r="V104" s="287"/>
      <c r="W104" s="292"/>
      <c r="X104" s="292"/>
      <c r="Y104" s="287"/>
      <c r="Z104" s="293" t="str">
        <f>IFERROR(IF(T104="Inexistente",0,((VLOOKUP(U104,CONTROL!$A$11:$B$13,2,FALSE)*$U$22)+(VLOOKUP(V104,CONTROL!$A$16:$B$17,2,FALSE)*$V$22)+(VLOOKUP(W104,CONTROL!$A$20:$B$21,2,FALSE)*$W$22)+(VLOOKUP(X104,CONTROL!$D$2:$E$3,2,FALSE)*$X$22)+(VLOOKUP(Y104,CONTROL!$D$7:$E$8,2,FALSE)*$Y$22))),"")</f>
        <v/>
      </c>
      <c r="AA104" s="294" t="str">
        <f>IFERROR(VLOOKUP(Z104,' RIESGOS Y CONTROLES'!$F$59:$H$62,3),"")</f>
        <v/>
      </c>
      <c r="AB104" s="295" t="str">
        <f>IFERROR(ROUND(Q104/HLOOKUP(AA104,' RIESGOS Y CONTROLES'!$B$66:$E$67,2,FALSE),0),"")</f>
        <v/>
      </c>
      <c r="AC104" s="296" t="str">
        <f>IFERROR(VLOOKUP(AB104,' RIESGOS Y CONTROLES'!$G$68:$H$85,2,FALSE),"")</f>
        <v/>
      </c>
      <c r="AD104" s="287"/>
      <c r="AE104" s="287"/>
      <c r="AF104" s="287"/>
      <c r="AG104" s="297" t="str">
        <f>IFERROR(IF(T104="Inexistente",0,((VLOOKUP(AE104,CONTROL!$G$2:$H$4,2,FALSE)*$AE$22)+(VLOOKUP(AD104,CONTROL!$G$7:$H$9,2,FALSE)*$AD$22)+(VLOOKUP(AF104,CONTROL!$G$13:$H$14,2,FALSE)*$AF$22))),"")</f>
        <v/>
      </c>
      <c r="AH104" s="298" t="str">
        <f>IFERROR(VLOOKUP(AG104,' RIESGOS Y CONTROLES'!$D$100:$F$103,3),"")</f>
        <v/>
      </c>
      <c r="BB104" s="18"/>
    </row>
    <row r="105" spans="1:54" ht="50.1" customHeight="1" x14ac:dyDescent="0.25">
      <c r="A105" s="391"/>
      <c r="B105" s="389"/>
      <c r="C105" s="284"/>
      <c r="D105" s="284"/>
      <c r="E105" s="461"/>
      <c r="F105" s="462"/>
      <c r="G105" s="439"/>
      <c r="H105" s="439"/>
      <c r="I105" s="439"/>
      <c r="J105" s="286"/>
      <c r="K105" s="287"/>
      <c r="L105" s="287"/>
      <c r="M105" s="288" t="str">
        <f>IFERROR(VLOOKUP((K105*L105),' RIESGOS Y CONTROLES'!$B$10:$D$12,3),"")</f>
        <v/>
      </c>
      <c r="N105" s="289"/>
      <c r="O105" s="289"/>
      <c r="P105" s="289"/>
      <c r="Q105" s="300" t="str">
        <f>IFERROR((K105*L105)+(VLOOKUP(N105,CONTROL!$A$2:$B$3,2,FALSE)),"")</f>
        <v/>
      </c>
      <c r="R105" s="290" t="str">
        <f>IFERROR(VLOOKUP(Q105,' RIESGOS Y CONTROLES'!$D$16:$E$33,2,FALSE),"")</f>
        <v/>
      </c>
      <c r="S105" s="291"/>
      <c r="T105" s="287"/>
      <c r="U105" s="287"/>
      <c r="V105" s="287"/>
      <c r="W105" s="292"/>
      <c r="X105" s="292"/>
      <c r="Y105" s="287"/>
      <c r="Z105" s="293" t="str">
        <f>IFERROR(IF(T105="Inexistente",0,((VLOOKUP(U105,CONTROL!$A$11:$B$13,2,FALSE)*$U$22)+(VLOOKUP(V105,CONTROL!$A$16:$B$17,2,FALSE)*$V$22)+(VLOOKUP(W105,CONTROL!$A$20:$B$21,2,FALSE)*$W$22)+(VLOOKUP(X105,CONTROL!$D$2:$E$3,2,FALSE)*$X$22)+(VLOOKUP(Y105,CONTROL!$D$7:$E$8,2,FALSE)*$Y$22))),"")</f>
        <v/>
      </c>
      <c r="AA105" s="294" t="str">
        <f>IFERROR(VLOOKUP(Z105,' RIESGOS Y CONTROLES'!$F$59:$H$62,3),"")</f>
        <v/>
      </c>
      <c r="AB105" s="295" t="str">
        <f>IFERROR(ROUND(Q105/HLOOKUP(AA105,' RIESGOS Y CONTROLES'!$B$66:$E$67,2,FALSE),0),"")</f>
        <v/>
      </c>
      <c r="AC105" s="296" t="str">
        <f>IFERROR(VLOOKUP(AB105,' RIESGOS Y CONTROLES'!$G$68:$H$85,2,FALSE),"")</f>
        <v/>
      </c>
      <c r="AD105" s="287"/>
      <c r="AE105" s="287"/>
      <c r="AF105" s="287"/>
      <c r="AG105" s="297" t="str">
        <f>IFERROR(IF(T105="Inexistente",0,((VLOOKUP(AE105,CONTROL!$G$2:$H$4,2,FALSE)*$AE$22)+(VLOOKUP(AD105,CONTROL!$G$7:$H$9,2,FALSE)*$AD$22)+(VLOOKUP(AF105,CONTROL!$G$13:$H$14,2,FALSE)*$AF$22))),"")</f>
        <v/>
      </c>
      <c r="AH105" s="298" t="str">
        <f>IFERROR(VLOOKUP(AG105,' RIESGOS Y CONTROLES'!$D$100:$F$103,3),"")</f>
        <v/>
      </c>
      <c r="BB105" s="18"/>
    </row>
    <row r="106" spans="1:54" ht="50.1" customHeight="1" x14ac:dyDescent="0.25">
      <c r="A106" s="391"/>
      <c r="B106" s="389"/>
      <c r="C106" s="284"/>
      <c r="D106" s="284"/>
      <c r="E106" s="461"/>
      <c r="F106" s="462"/>
      <c r="G106" s="439"/>
      <c r="H106" s="439"/>
      <c r="I106" s="439"/>
      <c r="J106" s="286"/>
      <c r="K106" s="287"/>
      <c r="L106" s="287"/>
      <c r="M106" s="288" t="str">
        <f>IFERROR(VLOOKUP((K106*L106),' RIESGOS Y CONTROLES'!$B$10:$D$12,3),"")</f>
        <v/>
      </c>
      <c r="N106" s="289"/>
      <c r="O106" s="289"/>
      <c r="P106" s="289"/>
      <c r="Q106" s="300" t="str">
        <f>IFERROR((K106*L106)+(VLOOKUP(N106,CONTROL!$A$2:$B$3,2,FALSE)),"")</f>
        <v/>
      </c>
      <c r="R106" s="290" t="str">
        <f>IFERROR(VLOOKUP(Q106,' RIESGOS Y CONTROLES'!$D$16:$E$33,2,FALSE),"")</f>
        <v/>
      </c>
      <c r="S106" s="291"/>
      <c r="T106" s="287"/>
      <c r="U106" s="287"/>
      <c r="V106" s="287"/>
      <c r="W106" s="292"/>
      <c r="X106" s="292"/>
      <c r="Y106" s="287"/>
      <c r="Z106" s="293" t="str">
        <f>IFERROR(IF(T106="Inexistente",0,((VLOOKUP(U106,CONTROL!$A$11:$B$13,2,FALSE)*$U$22)+(VLOOKUP(V106,CONTROL!$A$16:$B$17,2,FALSE)*$V$22)+(VLOOKUP(W106,CONTROL!$A$20:$B$21,2,FALSE)*$W$22)+(VLOOKUP(X106,CONTROL!$D$2:$E$3,2,FALSE)*$X$22)+(VLOOKUP(Y106,CONTROL!$D$7:$E$8,2,FALSE)*$Y$22))),"")</f>
        <v/>
      </c>
      <c r="AA106" s="294" t="str">
        <f>IFERROR(VLOOKUP(Z106,' RIESGOS Y CONTROLES'!$F$59:$H$62,3),"")</f>
        <v/>
      </c>
      <c r="AB106" s="295" t="str">
        <f>IFERROR(ROUND(Q106/HLOOKUP(AA106,' RIESGOS Y CONTROLES'!$B$66:$E$67,2,FALSE),0),"")</f>
        <v/>
      </c>
      <c r="AC106" s="296" t="str">
        <f>IFERROR(VLOOKUP(AB106,' RIESGOS Y CONTROLES'!$G$68:$H$85,2,FALSE),"")</f>
        <v/>
      </c>
      <c r="AD106" s="287"/>
      <c r="AE106" s="287"/>
      <c r="AF106" s="287"/>
      <c r="AG106" s="297" t="str">
        <f>IFERROR(IF(T106="Inexistente",0,((VLOOKUP(AE106,CONTROL!$G$2:$H$4,2,FALSE)*$AE$22)+(VLOOKUP(AD106,CONTROL!$G$7:$H$9,2,FALSE)*$AD$22)+(VLOOKUP(AF106,CONTROL!$G$13:$H$14,2,FALSE)*$AF$22))),"")</f>
        <v/>
      </c>
      <c r="AH106" s="298" t="str">
        <f>IFERROR(VLOOKUP(AG106,' RIESGOS Y CONTROLES'!$D$100:$F$103,3),"")</f>
        <v/>
      </c>
      <c r="BB106" s="18"/>
    </row>
    <row r="107" spans="1:54" ht="50.1" customHeight="1" x14ac:dyDescent="0.25">
      <c r="A107" s="391"/>
      <c r="B107" s="389"/>
      <c r="C107" s="284"/>
      <c r="D107" s="284"/>
      <c r="E107" s="461"/>
      <c r="F107" s="462"/>
      <c r="G107" s="439"/>
      <c r="H107" s="439"/>
      <c r="I107" s="439"/>
      <c r="J107" s="286"/>
      <c r="K107" s="287"/>
      <c r="L107" s="287"/>
      <c r="M107" s="288" t="str">
        <f>IFERROR(VLOOKUP((K107*L107),' RIESGOS Y CONTROLES'!$B$10:$D$12,3),"")</f>
        <v/>
      </c>
      <c r="N107" s="289"/>
      <c r="O107" s="289"/>
      <c r="P107" s="289"/>
      <c r="Q107" s="300" t="str">
        <f>IFERROR((K107*L107)+(VLOOKUP(N107,CONTROL!$A$2:$B$3,2,FALSE)),"")</f>
        <v/>
      </c>
      <c r="R107" s="290" t="str">
        <f>IFERROR(VLOOKUP(Q107,' RIESGOS Y CONTROLES'!$D$16:$E$33,2,FALSE),"")</f>
        <v/>
      </c>
      <c r="S107" s="291"/>
      <c r="T107" s="287"/>
      <c r="U107" s="287"/>
      <c r="V107" s="287"/>
      <c r="W107" s="292"/>
      <c r="X107" s="292"/>
      <c r="Y107" s="287"/>
      <c r="Z107" s="293" t="str">
        <f>IFERROR(IF(T107="Inexistente",0,((VLOOKUP(U107,CONTROL!$A$11:$B$13,2,FALSE)*$U$22)+(VLOOKUP(V107,CONTROL!$A$16:$B$17,2,FALSE)*$V$22)+(VLOOKUP(W107,CONTROL!$A$20:$B$21,2,FALSE)*$W$22)+(VLOOKUP(X107,CONTROL!$D$2:$E$3,2,FALSE)*$X$22)+(VLOOKUP(Y107,CONTROL!$D$7:$E$8,2,FALSE)*$Y$22))),"")</f>
        <v/>
      </c>
      <c r="AA107" s="294" t="str">
        <f>IFERROR(VLOOKUP(Z107,' RIESGOS Y CONTROLES'!$F$59:$H$62,3),"")</f>
        <v/>
      </c>
      <c r="AB107" s="295" t="str">
        <f>IFERROR(ROUND(Q107/HLOOKUP(AA107,' RIESGOS Y CONTROLES'!$B$66:$E$67,2,FALSE),0),"")</f>
        <v/>
      </c>
      <c r="AC107" s="296" t="str">
        <f>IFERROR(VLOOKUP(AB107,' RIESGOS Y CONTROLES'!$G$68:$H$85,2,FALSE),"")</f>
        <v/>
      </c>
      <c r="AD107" s="287"/>
      <c r="AE107" s="287"/>
      <c r="AF107" s="287"/>
      <c r="AG107" s="297" t="str">
        <f>IFERROR(IF(T107="Inexistente",0,((VLOOKUP(AE107,CONTROL!$G$2:$H$4,2,FALSE)*$AE$22)+(VLOOKUP(AD107,CONTROL!$G$7:$H$9,2,FALSE)*$AD$22)+(VLOOKUP(AF107,CONTROL!$G$13:$H$14,2,FALSE)*$AF$22))),"")</f>
        <v/>
      </c>
      <c r="AH107" s="298" t="str">
        <f>IFERROR(VLOOKUP(AG107,' RIESGOS Y CONTROLES'!$D$100:$F$103,3),"")</f>
        <v/>
      </c>
      <c r="BB107" s="18"/>
    </row>
    <row r="108" spans="1:54" ht="50.1" customHeight="1" x14ac:dyDescent="0.25">
      <c r="A108" s="391"/>
      <c r="B108" s="389"/>
      <c r="C108" s="284"/>
      <c r="D108" s="284"/>
      <c r="E108" s="461"/>
      <c r="F108" s="462"/>
      <c r="G108" s="439"/>
      <c r="H108" s="439"/>
      <c r="I108" s="439"/>
      <c r="J108" s="286"/>
      <c r="K108" s="287"/>
      <c r="L108" s="287"/>
      <c r="M108" s="288" t="str">
        <f>IFERROR(VLOOKUP((K108*L108),' RIESGOS Y CONTROLES'!$B$10:$D$12,3),"")</f>
        <v/>
      </c>
      <c r="N108" s="289"/>
      <c r="O108" s="289"/>
      <c r="P108" s="289"/>
      <c r="Q108" s="300" t="str">
        <f>IFERROR((K108*L108)+(VLOOKUP(N108,CONTROL!$A$2:$B$3,2,FALSE)),"")</f>
        <v/>
      </c>
      <c r="R108" s="290" t="str">
        <f>IFERROR(VLOOKUP(Q108,' RIESGOS Y CONTROLES'!$D$16:$E$33,2,FALSE),"")</f>
        <v/>
      </c>
      <c r="S108" s="291"/>
      <c r="T108" s="287"/>
      <c r="U108" s="287"/>
      <c r="V108" s="287"/>
      <c r="W108" s="292"/>
      <c r="X108" s="292"/>
      <c r="Y108" s="287"/>
      <c r="Z108" s="293" t="str">
        <f>IFERROR(IF(T108="Inexistente",0,((VLOOKUP(U108,CONTROL!$A$11:$B$13,2,FALSE)*$U$22)+(VLOOKUP(V108,CONTROL!$A$16:$B$17,2,FALSE)*$V$22)+(VLOOKUP(W108,CONTROL!$A$20:$B$21,2,FALSE)*$W$22)+(VLOOKUP(X108,CONTROL!$D$2:$E$3,2,FALSE)*$X$22)+(VLOOKUP(Y108,CONTROL!$D$7:$E$8,2,FALSE)*$Y$22))),"")</f>
        <v/>
      </c>
      <c r="AA108" s="294" t="str">
        <f>IFERROR(VLOOKUP(Z108,' RIESGOS Y CONTROLES'!$F$59:$H$62,3),"")</f>
        <v/>
      </c>
      <c r="AB108" s="295" t="str">
        <f>IFERROR(ROUND(Q108/HLOOKUP(AA108,' RIESGOS Y CONTROLES'!$B$66:$E$67,2,FALSE),0),"")</f>
        <v/>
      </c>
      <c r="AC108" s="296" t="str">
        <f>IFERROR(VLOOKUP(AB108,' RIESGOS Y CONTROLES'!$G$68:$H$85,2,FALSE),"")</f>
        <v/>
      </c>
      <c r="AD108" s="287"/>
      <c r="AE108" s="287"/>
      <c r="AF108" s="287"/>
      <c r="AG108" s="297" t="str">
        <f>IFERROR(IF(T108="Inexistente",0,((VLOOKUP(AE108,CONTROL!$G$2:$H$4,2,FALSE)*$AE$22)+(VLOOKUP(AD108,CONTROL!$G$7:$H$9,2,FALSE)*$AD$22)+(VLOOKUP(AF108,CONTROL!$G$13:$H$14,2,FALSE)*$AF$22))),"")</f>
        <v/>
      </c>
      <c r="AH108" s="298" t="str">
        <f>IFERROR(VLOOKUP(AG108,' RIESGOS Y CONTROLES'!$D$100:$F$103,3),"")</f>
        <v/>
      </c>
      <c r="BB108" s="18"/>
    </row>
    <row r="109" spans="1:54" ht="50.1" customHeight="1" x14ac:dyDescent="0.25">
      <c r="A109" s="391"/>
      <c r="B109" s="389"/>
      <c r="C109" s="284"/>
      <c r="D109" s="284"/>
      <c r="E109" s="461"/>
      <c r="F109" s="462"/>
      <c r="G109" s="439"/>
      <c r="H109" s="439"/>
      <c r="I109" s="439"/>
      <c r="J109" s="286"/>
      <c r="K109" s="287"/>
      <c r="L109" s="287"/>
      <c r="M109" s="288" t="str">
        <f>IFERROR(VLOOKUP((K109*L109),' RIESGOS Y CONTROLES'!$B$10:$D$12,3),"")</f>
        <v/>
      </c>
      <c r="N109" s="289"/>
      <c r="O109" s="289"/>
      <c r="P109" s="289"/>
      <c r="Q109" s="300" t="str">
        <f>IFERROR((K109*L109)+(VLOOKUP(N109,CONTROL!$A$2:$B$3,2,FALSE)),"")</f>
        <v/>
      </c>
      <c r="R109" s="290" t="str">
        <f>IFERROR(VLOOKUP(Q109,' RIESGOS Y CONTROLES'!$D$16:$E$33,2,FALSE),"")</f>
        <v/>
      </c>
      <c r="S109" s="291"/>
      <c r="T109" s="287"/>
      <c r="U109" s="287"/>
      <c r="V109" s="287"/>
      <c r="W109" s="292"/>
      <c r="X109" s="292"/>
      <c r="Y109" s="287"/>
      <c r="Z109" s="293" t="str">
        <f>IFERROR(IF(T109="Inexistente",0,((VLOOKUP(U109,CONTROL!$A$11:$B$13,2,FALSE)*$U$22)+(VLOOKUP(V109,CONTROL!$A$16:$B$17,2,FALSE)*$V$22)+(VLOOKUP(W109,CONTROL!$A$20:$B$21,2,FALSE)*$W$22)+(VLOOKUP(X109,CONTROL!$D$2:$E$3,2,FALSE)*$X$22)+(VLOOKUP(Y109,CONTROL!$D$7:$E$8,2,FALSE)*$Y$22))),"")</f>
        <v/>
      </c>
      <c r="AA109" s="294" t="str">
        <f>IFERROR(VLOOKUP(Z109,' RIESGOS Y CONTROLES'!$F$59:$H$62,3),"")</f>
        <v/>
      </c>
      <c r="AB109" s="295" t="str">
        <f>IFERROR(ROUND(Q109/HLOOKUP(AA109,' RIESGOS Y CONTROLES'!$B$66:$E$67,2,FALSE),0),"")</f>
        <v/>
      </c>
      <c r="AC109" s="296" t="str">
        <f>IFERROR(VLOOKUP(AB109,' RIESGOS Y CONTROLES'!$G$68:$H$85,2,FALSE),"")</f>
        <v/>
      </c>
      <c r="AD109" s="287"/>
      <c r="AE109" s="287"/>
      <c r="AF109" s="287"/>
      <c r="AG109" s="297" t="str">
        <f>IFERROR(IF(T109="Inexistente",0,((VLOOKUP(AE109,CONTROL!$G$2:$H$4,2,FALSE)*$AE$22)+(VLOOKUP(AD109,CONTROL!$G$7:$H$9,2,FALSE)*$AD$22)+(VLOOKUP(AF109,CONTROL!$G$13:$H$14,2,FALSE)*$AF$22))),"")</f>
        <v/>
      </c>
      <c r="AH109" s="298" t="str">
        <f>IFERROR(VLOOKUP(AG109,' RIESGOS Y CONTROLES'!$D$100:$F$103,3),"")</f>
        <v/>
      </c>
      <c r="BB109" s="18"/>
    </row>
    <row r="110" spans="1:54" ht="50.1" customHeight="1" x14ac:dyDescent="0.25">
      <c r="A110" s="391"/>
      <c r="B110" s="389"/>
      <c r="C110" s="284"/>
      <c r="D110" s="284"/>
      <c r="E110" s="461"/>
      <c r="F110" s="462"/>
      <c r="G110" s="439"/>
      <c r="H110" s="439"/>
      <c r="I110" s="439"/>
      <c r="J110" s="286"/>
      <c r="K110" s="287"/>
      <c r="L110" s="287"/>
      <c r="M110" s="288" t="str">
        <f>IFERROR(VLOOKUP((K110*L110),' RIESGOS Y CONTROLES'!$B$10:$D$12,3),"")</f>
        <v/>
      </c>
      <c r="N110" s="289"/>
      <c r="O110" s="289"/>
      <c r="P110" s="289"/>
      <c r="Q110" s="300" t="str">
        <f>IFERROR((K110*L110)+(VLOOKUP(N110,CONTROL!$A$2:$B$3,2,FALSE)),"")</f>
        <v/>
      </c>
      <c r="R110" s="290" t="str">
        <f>IFERROR(VLOOKUP(Q110,' RIESGOS Y CONTROLES'!$D$16:$E$33,2,FALSE),"")</f>
        <v/>
      </c>
      <c r="S110" s="291"/>
      <c r="T110" s="287"/>
      <c r="U110" s="287"/>
      <c r="V110" s="287"/>
      <c r="W110" s="292"/>
      <c r="X110" s="292"/>
      <c r="Y110" s="287"/>
      <c r="Z110" s="293" t="str">
        <f>IFERROR(IF(T110="Inexistente",0,((VLOOKUP(U110,CONTROL!$A$11:$B$13,2,FALSE)*$U$22)+(VLOOKUP(V110,CONTROL!$A$16:$B$17,2,FALSE)*$V$22)+(VLOOKUP(W110,CONTROL!$A$20:$B$21,2,FALSE)*$W$22)+(VLOOKUP(X110,CONTROL!$D$2:$E$3,2,FALSE)*$X$22)+(VLOOKUP(Y110,CONTROL!$D$7:$E$8,2,FALSE)*$Y$22))),"")</f>
        <v/>
      </c>
      <c r="AA110" s="294" t="str">
        <f>IFERROR(VLOOKUP(Z110,' RIESGOS Y CONTROLES'!$F$59:$H$62,3),"")</f>
        <v/>
      </c>
      <c r="AB110" s="295" t="str">
        <f>IFERROR(ROUND(Q110/HLOOKUP(AA110,' RIESGOS Y CONTROLES'!$B$66:$E$67,2,FALSE),0),"")</f>
        <v/>
      </c>
      <c r="AC110" s="296" t="str">
        <f>IFERROR(VLOOKUP(AB110,' RIESGOS Y CONTROLES'!$G$68:$H$85,2,FALSE),"")</f>
        <v/>
      </c>
      <c r="AD110" s="287"/>
      <c r="AE110" s="287"/>
      <c r="AF110" s="287"/>
      <c r="AG110" s="297" t="str">
        <f>IFERROR(IF(T110="Inexistente",0,((VLOOKUP(AE110,CONTROL!$G$2:$H$4,2,FALSE)*$AE$22)+(VLOOKUP(AD110,CONTROL!$G$7:$H$9,2,FALSE)*$AD$22)+(VLOOKUP(AF110,CONTROL!$G$13:$H$14,2,FALSE)*$AF$22))),"")</f>
        <v/>
      </c>
      <c r="AH110" s="298" t="str">
        <f>IFERROR(VLOOKUP(AG110,' RIESGOS Y CONTROLES'!$D$100:$F$103,3),"")</f>
        <v/>
      </c>
      <c r="BB110" s="18"/>
    </row>
    <row r="111" spans="1:54" ht="50.1" customHeight="1" x14ac:dyDescent="0.25">
      <c r="A111" s="391"/>
      <c r="B111" s="389"/>
      <c r="C111" s="284"/>
      <c r="D111" s="284"/>
      <c r="E111" s="461"/>
      <c r="F111" s="462"/>
      <c r="G111" s="439"/>
      <c r="H111" s="439"/>
      <c r="I111" s="439"/>
      <c r="J111" s="286"/>
      <c r="K111" s="287"/>
      <c r="L111" s="287"/>
      <c r="M111" s="288" t="str">
        <f>IFERROR(VLOOKUP((K111*L111),' RIESGOS Y CONTROLES'!$B$10:$D$12,3),"")</f>
        <v/>
      </c>
      <c r="N111" s="289"/>
      <c r="O111" s="289"/>
      <c r="P111" s="289"/>
      <c r="Q111" s="300" t="str">
        <f>IFERROR((K111*L111)+(VLOOKUP(N111,CONTROL!$A$2:$B$3,2,FALSE)),"")</f>
        <v/>
      </c>
      <c r="R111" s="290" t="str">
        <f>IFERROR(VLOOKUP(Q111,' RIESGOS Y CONTROLES'!$D$16:$E$33,2,FALSE),"")</f>
        <v/>
      </c>
      <c r="S111" s="291"/>
      <c r="T111" s="287"/>
      <c r="U111" s="287"/>
      <c r="V111" s="287"/>
      <c r="W111" s="292"/>
      <c r="X111" s="292"/>
      <c r="Y111" s="287"/>
      <c r="Z111" s="293" t="str">
        <f>IFERROR(IF(T111="Inexistente",0,((VLOOKUP(U111,CONTROL!$A$11:$B$13,2,FALSE)*$U$22)+(VLOOKUP(V111,CONTROL!$A$16:$B$17,2,FALSE)*$V$22)+(VLOOKUP(W111,CONTROL!$A$20:$B$21,2,FALSE)*$W$22)+(VLOOKUP(X111,CONTROL!$D$2:$E$3,2,FALSE)*$X$22)+(VLOOKUP(Y111,CONTROL!$D$7:$E$8,2,FALSE)*$Y$22))),"")</f>
        <v/>
      </c>
      <c r="AA111" s="294" t="str">
        <f>IFERROR(VLOOKUP(Z111,' RIESGOS Y CONTROLES'!$F$59:$H$62,3),"")</f>
        <v/>
      </c>
      <c r="AB111" s="295" t="str">
        <f>IFERROR(ROUND(Q111/HLOOKUP(AA111,' RIESGOS Y CONTROLES'!$B$66:$E$67,2,FALSE),0),"")</f>
        <v/>
      </c>
      <c r="AC111" s="296" t="str">
        <f>IFERROR(VLOOKUP(AB111,' RIESGOS Y CONTROLES'!$G$68:$H$85,2,FALSE),"")</f>
        <v/>
      </c>
      <c r="AD111" s="287"/>
      <c r="AE111" s="287"/>
      <c r="AF111" s="287"/>
      <c r="AG111" s="297" t="str">
        <f>IFERROR(IF(T111="Inexistente",0,((VLOOKUP(AE111,CONTROL!$G$2:$H$4,2,FALSE)*$AE$22)+(VLOOKUP(AD111,CONTROL!$G$7:$H$9,2,FALSE)*$AD$22)+(VLOOKUP(AF111,CONTROL!$G$13:$H$14,2,FALSE)*$AF$22))),"")</f>
        <v/>
      </c>
      <c r="AH111" s="298" t="str">
        <f>IFERROR(VLOOKUP(AG111,' RIESGOS Y CONTROLES'!$D$100:$F$103,3),"")</f>
        <v/>
      </c>
      <c r="BB111" s="18"/>
    </row>
    <row r="112" spans="1:54" ht="50.1" customHeight="1" x14ac:dyDescent="0.25">
      <c r="A112" s="391"/>
      <c r="B112" s="389"/>
      <c r="C112" s="284"/>
      <c r="D112" s="284"/>
      <c r="E112" s="461"/>
      <c r="F112" s="462"/>
      <c r="G112" s="439"/>
      <c r="H112" s="439"/>
      <c r="I112" s="439"/>
      <c r="J112" s="286"/>
      <c r="K112" s="287"/>
      <c r="L112" s="287"/>
      <c r="M112" s="288" t="str">
        <f>IFERROR(VLOOKUP((K112*L112),' RIESGOS Y CONTROLES'!$B$10:$D$12,3),"")</f>
        <v/>
      </c>
      <c r="N112" s="289"/>
      <c r="O112" s="289"/>
      <c r="P112" s="289"/>
      <c r="Q112" s="300" t="str">
        <f>IFERROR((K112*L112)+(VLOOKUP(N112,CONTROL!$A$2:$B$3,2,FALSE)),"")</f>
        <v/>
      </c>
      <c r="R112" s="290" t="str">
        <f>IFERROR(VLOOKUP(Q112,' RIESGOS Y CONTROLES'!$D$16:$E$33,2,FALSE),"")</f>
        <v/>
      </c>
      <c r="S112" s="291"/>
      <c r="T112" s="287"/>
      <c r="U112" s="287"/>
      <c r="V112" s="287"/>
      <c r="W112" s="292"/>
      <c r="X112" s="292"/>
      <c r="Y112" s="287"/>
      <c r="Z112" s="293" t="str">
        <f>IFERROR(IF(T112="Inexistente",0,((VLOOKUP(U112,CONTROL!$A$11:$B$13,2,FALSE)*$U$22)+(VLOOKUP(V112,CONTROL!$A$16:$B$17,2,FALSE)*$V$22)+(VLOOKUP(W112,CONTROL!$A$20:$B$21,2,FALSE)*$W$22)+(VLOOKUP(X112,CONTROL!$D$2:$E$3,2,FALSE)*$X$22)+(VLOOKUP(Y112,CONTROL!$D$7:$E$8,2,FALSE)*$Y$22))),"")</f>
        <v/>
      </c>
      <c r="AA112" s="294" t="str">
        <f>IFERROR(VLOOKUP(Z112,' RIESGOS Y CONTROLES'!$F$59:$H$62,3),"")</f>
        <v/>
      </c>
      <c r="AB112" s="295" t="str">
        <f>IFERROR(ROUND(Q112/HLOOKUP(AA112,' RIESGOS Y CONTROLES'!$B$66:$E$67,2,FALSE),0),"")</f>
        <v/>
      </c>
      <c r="AC112" s="296" t="str">
        <f>IFERROR(VLOOKUP(AB112,' RIESGOS Y CONTROLES'!$G$68:$H$85,2,FALSE),"")</f>
        <v/>
      </c>
      <c r="AD112" s="287"/>
      <c r="AE112" s="287"/>
      <c r="AF112" s="287"/>
      <c r="AG112" s="297" t="str">
        <f>IFERROR(IF(T112="Inexistente",0,((VLOOKUP(AE112,CONTROL!$G$2:$H$4,2,FALSE)*$AE$22)+(VLOOKUP(AD112,CONTROL!$G$7:$H$9,2,FALSE)*$AD$22)+(VLOOKUP(AF112,CONTROL!$G$13:$H$14,2,FALSE)*$AF$22))),"")</f>
        <v/>
      </c>
      <c r="AH112" s="298" t="str">
        <f>IFERROR(VLOOKUP(AG112,' RIESGOS Y CONTROLES'!$D$100:$F$103,3),"")</f>
        <v/>
      </c>
      <c r="BB112" s="18"/>
    </row>
    <row r="113" spans="1:54" ht="50.1" customHeight="1" x14ac:dyDescent="0.25">
      <c r="A113" s="391"/>
      <c r="B113" s="389"/>
      <c r="C113" s="284"/>
      <c r="D113" s="284"/>
      <c r="E113" s="461"/>
      <c r="F113" s="462"/>
      <c r="G113" s="439"/>
      <c r="H113" s="439"/>
      <c r="I113" s="439"/>
      <c r="J113" s="286"/>
      <c r="K113" s="287"/>
      <c r="L113" s="287"/>
      <c r="M113" s="288" t="str">
        <f>IFERROR(VLOOKUP((K113*L113),' RIESGOS Y CONTROLES'!$B$10:$D$12,3),"")</f>
        <v/>
      </c>
      <c r="N113" s="289"/>
      <c r="O113" s="289"/>
      <c r="P113" s="289"/>
      <c r="Q113" s="300" t="str">
        <f>IFERROR((K113*L113)+(VLOOKUP(N113,CONTROL!$A$2:$B$3,2,FALSE)),"")</f>
        <v/>
      </c>
      <c r="R113" s="290" t="str">
        <f>IFERROR(VLOOKUP(Q113,' RIESGOS Y CONTROLES'!$D$16:$E$33,2,FALSE),"")</f>
        <v/>
      </c>
      <c r="S113" s="291"/>
      <c r="T113" s="287"/>
      <c r="U113" s="287"/>
      <c r="V113" s="287"/>
      <c r="W113" s="292"/>
      <c r="X113" s="292"/>
      <c r="Y113" s="287"/>
      <c r="Z113" s="293" t="str">
        <f>IFERROR(IF(T113="Inexistente",0,((VLOOKUP(U113,CONTROL!$A$11:$B$13,2,FALSE)*$U$22)+(VLOOKUP(V113,CONTROL!$A$16:$B$17,2,FALSE)*$V$22)+(VLOOKUP(W113,CONTROL!$A$20:$B$21,2,FALSE)*$W$22)+(VLOOKUP(X113,CONTROL!$D$2:$E$3,2,FALSE)*$X$22)+(VLOOKUP(Y113,CONTROL!$D$7:$E$8,2,FALSE)*$Y$22))),"")</f>
        <v/>
      </c>
      <c r="AA113" s="294" t="str">
        <f>IFERROR(VLOOKUP(Z113,' RIESGOS Y CONTROLES'!$F$59:$H$62,3),"")</f>
        <v/>
      </c>
      <c r="AB113" s="295" t="str">
        <f>IFERROR(ROUND(Q113/HLOOKUP(AA113,' RIESGOS Y CONTROLES'!$B$66:$E$67,2,FALSE),0),"")</f>
        <v/>
      </c>
      <c r="AC113" s="296" t="str">
        <f>IFERROR(VLOOKUP(AB113,' RIESGOS Y CONTROLES'!$G$68:$H$85,2,FALSE),"")</f>
        <v/>
      </c>
      <c r="AD113" s="287"/>
      <c r="AE113" s="287"/>
      <c r="AF113" s="287"/>
      <c r="AG113" s="297" t="str">
        <f>IFERROR(IF(T113="Inexistente",0,((VLOOKUP(AE113,CONTROL!$G$2:$H$4,2,FALSE)*$AE$22)+(VLOOKUP(AD113,CONTROL!$G$7:$H$9,2,FALSE)*$AD$22)+(VLOOKUP(AF113,CONTROL!$G$13:$H$14,2,FALSE)*$AF$22))),"")</f>
        <v/>
      </c>
      <c r="AH113" s="298" t="str">
        <f>IFERROR(VLOOKUP(AG113,' RIESGOS Y CONTROLES'!$D$100:$F$103,3),"")</f>
        <v/>
      </c>
      <c r="BB113" s="18"/>
    </row>
    <row r="114" spans="1:54" ht="50.1" customHeight="1" x14ac:dyDescent="0.25">
      <c r="A114" s="391"/>
      <c r="B114" s="389"/>
      <c r="C114" s="284"/>
      <c r="D114" s="284"/>
      <c r="E114" s="461"/>
      <c r="F114" s="462"/>
      <c r="G114" s="439"/>
      <c r="H114" s="439"/>
      <c r="I114" s="439"/>
      <c r="J114" s="286"/>
      <c r="K114" s="287"/>
      <c r="L114" s="287"/>
      <c r="M114" s="288" t="str">
        <f>IFERROR(VLOOKUP((K114*L114),' RIESGOS Y CONTROLES'!$B$10:$D$12,3),"")</f>
        <v/>
      </c>
      <c r="N114" s="289"/>
      <c r="O114" s="289"/>
      <c r="P114" s="289"/>
      <c r="Q114" s="300" t="str">
        <f>IFERROR((K114*L114)+(VLOOKUP(N114,CONTROL!$A$2:$B$3,2,FALSE)),"")</f>
        <v/>
      </c>
      <c r="R114" s="290" t="str">
        <f>IFERROR(VLOOKUP(Q114,' RIESGOS Y CONTROLES'!$D$16:$E$33,2,FALSE),"")</f>
        <v/>
      </c>
      <c r="S114" s="291"/>
      <c r="T114" s="287"/>
      <c r="U114" s="287"/>
      <c r="V114" s="287"/>
      <c r="W114" s="292"/>
      <c r="X114" s="292"/>
      <c r="Y114" s="287"/>
      <c r="Z114" s="293" t="str">
        <f>IFERROR(IF(T114="Inexistente",0,((VLOOKUP(U114,CONTROL!$A$11:$B$13,2,FALSE)*$U$22)+(VLOOKUP(V114,CONTROL!$A$16:$B$17,2,FALSE)*$V$22)+(VLOOKUP(W114,CONTROL!$A$20:$B$21,2,FALSE)*$W$22)+(VLOOKUP(X114,CONTROL!$D$2:$E$3,2,FALSE)*$X$22)+(VLOOKUP(Y114,CONTROL!$D$7:$E$8,2,FALSE)*$Y$22))),"")</f>
        <v/>
      </c>
      <c r="AA114" s="294" t="str">
        <f>IFERROR(VLOOKUP(Z114,' RIESGOS Y CONTROLES'!$F$59:$H$62,3),"")</f>
        <v/>
      </c>
      <c r="AB114" s="295" t="str">
        <f>IFERROR(ROUND(Q114/HLOOKUP(AA114,' RIESGOS Y CONTROLES'!$B$66:$E$67,2,FALSE),0),"")</f>
        <v/>
      </c>
      <c r="AC114" s="296" t="str">
        <f>IFERROR(VLOOKUP(AB114,' RIESGOS Y CONTROLES'!$G$68:$H$85,2,FALSE),"")</f>
        <v/>
      </c>
      <c r="AD114" s="287"/>
      <c r="AE114" s="287"/>
      <c r="AF114" s="287"/>
      <c r="AG114" s="297" t="str">
        <f>IFERROR(IF(T114="Inexistente",0,((VLOOKUP(AE114,CONTROL!$G$2:$H$4,2,FALSE)*$AE$22)+(VLOOKUP(AD114,CONTROL!$G$7:$H$9,2,FALSE)*$AD$22)+(VLOOKUP(AF114,CONTROL!$G$13:$H$14,2,FALSE)*$AF$22))),"")</f>
        <v/>
      </c>
      <c r="AH114" s="298" t="str">
        <f>IFERROR(VLOOKUP(AG114,' RIESGOS Y CONTROLES'!$D$100:$F$103,3),"")</f>
        <v/>
      </c>
      <c r="BB114" s="18"/>
    </row>
    <row r="115" spans="1:54" ht="50.1" customHeight="1" x14ac:dyDescent="0.25">
      <c r="A115" s="391"/>
      <c r="B115" s="389"/>
      <c r="C115" s="284"/>
      <c r="D115" s="284"/>
      <c r="E115" s="461"/>
      <c r="F115" s="462"/>
      <c r="G115" s="439"/>
      <c r="H115" s="439"/>
      <c r="I115" s="439"/>
      <c r="J115" s="286"/>
      <c r="K115" s="287"/>
      <c r="L115" s="287"/>
      <c r="M115" s="288" t="str">
        <f>IFERROR(VLOOKUP((K115*L115),' RIESGOS Y CONTROLES'!$B$10:$D$12,3),"")</f>
        <v/>
      </c>
      <c r="N115" s="289"/>
      <c r="O115" s="289"/>
      <c r="P115" s="289"/>
      <c r="Q115" s="300" t="str">
        <f>IFERROR((K115*L115)+(VLOOKUP(N115,CONTROL!$A$2:$B$3,2,FALSE)),"")</f>
        <v/>
      </c>
      <c r="R115" s="290" t="str">
        <f>IFERROR(VLOOKUP(Q115,' RIESGOS Y CONTROLES'!$D$16:$E$33,2,FALSE),"")</f>
        <v/>
      </c>
      <c r="S115" s="291"/>
      <c r="T115" s="287"/>
      <c r="U115" s="287"/>
      <c r="V115" s="287"/>
      <c r="W115" s="292"/>
      <c r="X115" s="292"/>
      <c r="Y115" s="287"/>
      <c r="Z115" s="293" t="str">
        <f>IFERROR(IF(T115="Inexistente",0,((VLOOKUP(U115,CONTROL!$A$11:$B$13,2,FALSE)*$U$22)+(VLOOKUP(V115,CONTROL!$A$16:$B$17,2,FALSE)*$V$22)+(VLOOKUP(W115,CONTROL!$A$20:$B$21,2,FALSE)*$W$22)+(VLOOKUP(X115,CONTROL!$D$2:$E$3,2,FALSE)*$X$22)+(VLOOKUP(Y115,CONTROL!$D$7:$E$8,2,FALSE)*$Y$22))),"")</f>
        <v/>
      </c>
      <c r="AA115" s="294" t="str">
        <f>IFERROR(VLOOKUP(Z115,' RIESGOS Y CONTROLES'!$F$59:$H$62,3),"")</f>
        <v/>
      </c>
      <c r="AB115" s="295" t="str">
        <f>IFERROR(ROUND(Q115/HLOOKUP(AA115,' RIESGOS Y CONTROLES'!$B$66:$E$67,2,FALSE),0),"")</f>
        <v/>
      </c>
      <c r="AC115" s="296" t="str">
        <f>IFERROR(VLOOKUP(AB115,' RIESGOS Y CONTROLES'!$G$68:$H$85,2,FALSE),"")</f>
        <v/>
      </c>
      <c r="AD115" s="287"/>
      <c r="AE115" s="287"/>
      <c r="AF115" s="287"/>
      <c r="AG115" s="297" t="str">
        <f>IFERROR(IF(T115="Inexistente",0,((VLOOKUP(AE115,CONTROL!$G$2:$H$4,2,FALSE)*$AE$22)+(VLOOKUP(AD115,CONTROL!$G$7:$H$9,2,FALSE)*$AD$22)+(VLOOKUP(AF115,CONTROL!$G$13:$H$14,2,FALSE)*$AF$22))),"")</f>
        <v/>
      </c>
      <c r="AH115" s="298" t="str">
        <f>IFERROR(VLOOKUP(AG115,' RIESGOS Y CONTROLES'!$D$100:$F$103,3),"")</f>
        <v/>
      </c>
      <c r="BB115" s="18"/>
    </row>
    <row r="116" spans="1:54" ht="50.1" customHeight="1" x14ac:dyDescent="0.25">
      <c r="A116" s="391"/>
      <c r="B116" s="389"/>
      <c r="C116" s="284"/>
      <c r="D116" s="284"/>
      <c r="E116" s="461"/>
      <c r="F116" s="462"/>
      <c r="G116" s="439"/>
      <c r="H116" s="439"/>
      <c r="I116" s="439"/>
      <c r="J116" s="286"/>
      <c r="K116" s="287"/>
      <c r="L116" s="287"/>
      <c r="M116" s="288" t="str">
        <f>IFERROR(VLOOKUP((K116*L116),' RIESGOS Y CONTROLES'!$B$10:$D$12,3),"")</f>
        <v/>
      </c>
      <c r="N116" s="289"/>
      <c r="O116" s="289"/>
      <c r="P116" s="289"/>
      <c r="Q116" s="300" t="str">
        <f>IFERROR((K116*L116)+(VLOOKUP(N116,CONTROL!$A$2:$B$3,2,FALSE)),"")</f>
        <v/>
      </c>
      <c r="R116" s="290" t="str">
        <f>IFERROR(VLOOKUP(Q116,' RIESGOS Y CONTROLES'!$D$16:$E$33,2,FALSE),"")</f>
        <v/>
      </c>
      <c r="S116" s="291"/>
      <c r="T116" s="287"/>
      <c r="U116" s="287"/>
      <c r="V116" s="287"/>
      <c r="W116" s="292"/>
      <c r="X116" s="292"/>
      <c r="Y116" s="287"/>
      <c r="Z116" s="293" t="str">
        <f>IFERROR(IF(T116="Inexistente",0,((VLOOKUP(U116,CONTROL!$A$11:$B$13,2,FALSE)*$U$22)+(VLOOKUP(V116,CONTROL!$A$16:$B$17,2,FALSE)*$V$22)+(VLOOKUP(W116,CONTROL!$A$20:$B$21,2,FALSE)*$W$22)+(VLOOKUP(X116,CONTROL!$D$2:$E$3,2,FALSE)*$X$22)+(VLOOKUP(Y116,CONTROL!$D$7:$E$8,2,FALSE)*$Y$22))),"")</f>
        <v/>
      </c>
      <c r="AA116" s="294" t="str">
        <f>IFERROR(VLOOKUP(Z116,' RIESGOS Y CONTROLES'!$F$59:$H$62,3),"")</f>
        <v/>
      </c>
      <c r="AB116" s="295" t="str">
        <f>IFERROR(ROUND(Q116/HLOOKUP(AA116,' RIESGOS Y CONTROLES'!$B$66:$E$67,2,FALSE),0),"")</f>
        <v/>
      </c>
      <c r="AC116" s="296" t="str">
        <f>IFERROR(VLOOKUP(AB116,' RIESGOS Y CONTROLES'!$G$68:$H$85,2,FALSE),"")</f>
        <v/>
      </c>
      <c r="AD116" s="287"/>
      <c r="AE116" s="287"/>
      <c r="AF116" s="287"/>
      <c r="AG116" s="297" t="str">
        <f>IFERROR(IF(T116="Inexistente",0,((VLOOKUP(AE116,CONTROL!$G$2:$H$4,2,FALSE)*$AE$22)+(VLOOKUP(AD116,CONTROL!$G$7:$H$9,2,FALSE)*$AD$22)+(VLOOKUP(AF116,CONTROL!$G$13:$H$14,2,FALSE)*$AF$22))),"")</f>
        <v/>
      </c>
      <c r="AH116" s="298" t="str">
        <f>IFERROR(VLOOKUP(AG116,' RIESGOS Y CONTROLES'!$D$100:$F$103,3),"")</f>
        <v/>
      </c>
      <c r="BB116" s="18"/>
    </row>
    <row r="117" spans="1:54" ht="50.1" customHeight="1" x14ac:dyDescent="0.25">
      <c r="A117" s="391"/>
      <c r="B117" s="389"/>
      <c r="C117" s="284"/>
      <c r="D117" s="284"/>
      <c r="E117" s="461"/>
      <c r="F117" s="462"/>
      <c r="G117" s="439"/>
      <c r="H117" s="439"/>
      <c r="I117" s="439"/>
      <c r="J117" s="286"/>
      <c r="K117" s="287"/>
      <c r="L117" s="287"/>
      <c r="M117" s="288" t="str">
        <f>IFERROR(VLOOKUP((K117*L117),' RIESGOS Y CONTROLES'!$B$10:$D$12,3),"")</f>
        <v/>
      </c>
      <c r="N117" s="289"/>
      <c r="O117" s="289"/>
      <c r="P117" s="289"/>
      <c r="Q117" s="300" t="str">
        <f>IFERROR((K117*L117)+(VLOOKUP(N117,CONTROL!$A$2:$B$3,2,FALSE)),"")</f>
        <v/>
      </c>
      <c r="R117" s="290" t="str">
        <f>IFERROR(VLOOKUP(Q117,' RIESGOS Y CONTROLES'!$D$16:$E$33,2,FALSE),"")</f>
        <v/>
      </c>
      <c r="S117" s="291"/>
      <c r="T117" s="287"/>
      <c r="U117" s="287"/>
      <c r="V117" s="287"/>
      <c r="W117" s="292"/>
      <c r="X117" s="292"/>
      <c r="Y117" s="287"/>
      <c r="Z117" s="293" t="str">
        <f>IFERROR(IF(T117="Inexistente",0,((VLOOKUP(U117,CONTROL!$A$11:$B$13,2,FALSE)*$U$22)+(VLOOKUP(V117,CONTROL!$A$16:$B$17,2,FALSE)*$V$22)+(VLOOKUP(W117,CONTROL!$A$20:$B$21,2,FALSE)*$W$22)+(VLOOKUP(X117,CONTROL!$D$2:$E$3,2,FALSE)*$X$22)+(VLOOKUP(Y117,CONTROL!$D$7:$E$8,2,FALSE)*$Y$22))),"")</f>
        <v/>
      </c>
      <c r="AA117" s="294" t="str">
        <f>IFERROR(VLOOKUP(Z117,' RIESGOS Y CONTROLES'!$F$59:$H$62,3),"")</f>
        <v/>
      </c>
      <c r="AB117" s="295" t="str">
        <f>IFERROR(ROUND(Q117/HLOOKUP(AA117,' RIESGOS Y CONTROLES'!$B$66:$E$67,2,FALSE),0),"")</f>
        <v/>
      </c>
      <c r="AC117" s="296" t="str">
        <f>IFERROR(VLOOKUP(AB117,' RIESGOS Y CONTROLES'!$G$68:$H$85,2,FALSE),"")</f>
        <v/>
      </c>
      <c r="AD117" s="287"/>
      <c r="AE117" s="287"/>
      <c r="AF117" s="287"/>
      <c r="AG117" s="297" t="str">
        <f>IFERROR(IF(T117="Inexistente",0,((VLOOKUP(AE117,CONTROL!$G$2:$H$4,2,FALSE)*$AE$22)+(VLOOKUP(AD117,CONTROL!$G$7:$H$9,2,FALSE)*$AD$22)+(VLOOKUP(AF117,CONTROL!$G$13:$H$14,2,FALSE)*$AF$22))),"")</f>
        <v/>
      </c>
      <c r="AH117" s="298" t="str">
        <f>IFERROR(VLOOKUP(AG117,' RIESGOS Y CONTROLES'!$D$100:$F$103,3),"")</f>
        <v/>
      </c>
      <c r="BB117" s="18"/>
    </row>
    <row r="118" spans="1:54" ht="50.1" customHeight="1" x14ac:dyDescent="0.25">
      <c r="A118" s="391"/>
      <c r="B118" s="389"/>
      <c r="C118" s="284"/>
      <c r="D118" s="284"/>
      <c r="E118" s="461"/>
      <c r="F118" s="462"/>
      <c r="G118" s="439"/>
      <c r="H118" s="439"/>
      <c r="I118" s="439"/>
      <c r="J118" s="286"/>
      <c r="K118" s="287"/>
      <c r="L118" s="287"/>
      <c r="M118" s="288" t="str">
        <f>IFERROR(VLOOKUP((K118*L118),' RIESGOS Y CONTROLES'!$B$10:$D$12,3),"")</f>
        <v/>
      </c>
      <c r="N118" s="289"/>
      <c r="O118" s="289"/>
      <c r="P118" s="289"/>
      <c r="Q118" s="300" t="str">
        <f>IFERROR((K118*L118)+(VLOOKUP(N118,CONTROL!$A$2:$B$3,2,FALSE)),"")</f>
        <v/>
      </c>
      <c r="R118" s="290" t="str">
        <f>IFERROR(VLOOKUP(Q118,' RIESGOS Y CONTROLES'!$D$16:$E$33,2,FALSE),"")</f>
        <v/>
      </c>
      <c r="S118" s="291"/>
      <c r="T118" s="287"/>
      <c r="U118" s="287"/>
      <c r="V118" s="287"/>
      <c r="W118" s="292"/>
      <c r="X118" s="292"/>
      <c r="Y118" s="287"/>
      <c r="Z118" s="293" t="str">
        <f>IFERROR(IF(T118="Inexistente",0,((VLOOKUP(U118,CONTROL!$A$11:$B$13,2,FALSE)*$U$22)+(VLOOKUP(V118,CONTROL!$A$16:$B$17,2,FALSE)*$V$22)+(VLOOKUP(W118,CONTROL!$A$20:$B$21,2,FALSE)*$W$22)+(VLOOKUP(X118,CONTROL!$D$2:$E$3,2,FALSE)*$X$22)+(VLOOKUP(Y118,CONTROL!$D$7:$E$8,2,FALSE)*$Y$22))),"")</f>
        <v/>
      </c>
      <c r="AA118" s="294" t="str">
        <f>IFERROR(VLOOKUP(Z118,' RIESGOS Y CONTROLES'!$F$59:$H$62,3),"")</f>
        <v/>
      </c>
      <c r="AB118" s="295" t="str">
        <f>IFERROR(ROUND(Q118/HLOOKUP(AA118,' RIESGOS Y CONTROLES'!$B$66:$E$67,2,FALSE),0),"")</f>
        <v/>
      </c>
      <c r="AC118" s="296" t="str">
        <f>IFERROR(VLOOKUP(AB118,' RIESGOS Y CONTROLES'!$G$68:$H$85,2,FALSE),"")</f>
        <v/>
      </c>
      <c r="AD118" s="287"/>
      <c r="AE118" s="287"/>
      <c r="AF118" s="287"/>
      <c r="AG118" s="297" t="str">
        <f>IFERROR(IF(T118="Inexistente",0,((VLOOKUP(AE118,CONTROL!$G$2:$H$4,2,FALSE)*$AE$22)+(VLOOKUP(AD118,CONTROL!$G$7:$H$9,2,FALSE)*$AD$22)+(VLOOKUP(AF118,CONTROL!$G$13:$H$14,2,FALSE)*$AF$22))),"")</f>
        <v/>
      </c>
      <c r="AH118" s="298" t="str">
        <f>IFERROR(VLOOKUP(AG118,' RIESGOS Y CONTROLES'!$D$100:$F$103,3),"")</f>
        <v/>
      </c>
      <c r="BB118" s="18"/>
    </row>
    <row r="119" spans="1:54" ht="50.1" customHeight="1" x14ac:dyDescent="0.25">
      <c r="A119" s="391"/>
      <c r="B119" s="389"/>
      <c r="C119" s="284"/>
      <c r="D119" s="284"/>
      <c r="E119" s="461"/>
      <c r="F119" s="462"/>
      <c r="G119" s="439"/>
      <c r="H119" s="439"/>
      <c r="I119" s="439"/>
      <c r="J119" s="286"/>
      <c r="K119" s="287"/>
      <c r="L119" s="287"/>
      <c r="M119" s="288" t="str">
        <f>IFERROR(VLOOKUP((K119*L119),' RIESGOS Y CONTROLES'!$B$10:$D$12,3),"")</f>
        <v/>
      </c>
      <c r="N119" s="289"/>
      <c r="O119" s="289"/>
      <c r="P119" s="289"/>
      <c r="Q119" s="300" t="str">
        <f>IFERROR((K119*L119)+(VLOOKUP(N119,CONTROL!$A$2:$B$3,2,FALSE)),"")</f>
        <v/>
      </c>
      <c r="R119" s="290" t="str">
        <f>IFERROR(VLOOKUP(Q119,' RIESGOS Y CONTROLES'!$D$16:$E$33,2,FALSE),"")</f>
        <v/>
      </c>
      <c r="S119" s="291"/>
      <c r="T119" s="287"/>
      <c r="U119" s="287"/>
      <c r="V119" s="287"/>
      <c r="W119" s="292"/>
      <c r="X119" s="292"/>
      <c r="Y119" s="287"/>
      <c r="Z119" s="293" t="str">
        <f>IFERROR(IF(T119="Inexistente",0,((VLOOKUP(U119,CONTROL!$A$11:$B$13,2,FALSE)*$U$22)+(VLOOKUP(V119,CONTROL!$A$16:$B$17,2,FALSE)*$V$22)+(VLOOKUP(W119,CONTROL!$A$20:$B$21,2,FALSE)*$W$22)+(VLOOKUP(X119,CONTROL!$D$2:$E$3,2,FALSE)*$X$22)+(VLOOKUP(Y119,CONTROL!$D$7:$E$8,2,FALSE)*$Y$22))),"")</f>
        <v/>
      </c>
      <c r="AA119" s="294" t="str">
        <f>IFERROR(VLOOKUP(Z119,' RIESGOS Y CONTROLES'!$F$59:$H$62,3),"")</f>
        <v/>
      </c>
      <c r="AB119" s="295" t="str">
        <f>IFERROR(ROUND(Q119/HLOOKUP(AA119,' RIESGOS Y CONTROLES'!$B$66:$E$67,2,FALSE),0),"")</f>
        <v/>
      </c>
      <c r="AC119" s="296" t="str">
        <f>IFERROR(VLOOKUP(AB119,' RIESGOS Y CONTROLES'!$G$68:$H$85,2,FALSE),"")</f>
        <v/>
      </c>
      <c r="AD119" s="287"/>
      <c r="AE119" s="287"/>
      <c r="AF119" s="287"/>
      <c r="AG119" s="297" t="str">
        <f>IFERROR(IF(T119="Inexistente",0,((VLOOKUP(AE119,CONTROL!$G$2:$H$4,2,FALSE)*$AE$22)+(VLOOKUP(AD119,CONTROL!$G$7:$H$9,2,FALSE)*$AD$22)+(VLOOKUP(AF119,CONTROL!$G$13:$H$14,2,FALSE)*$AF$22))),"")</f>
        <v/>
      </c>
      <c r="AH119" s="298" t="str">
        <f>IFERROR(VLOOKUP(AG119,' RIESGOS Y CONTROLES'!$D$100:$F$103,3),"")</f>
        <v/>
      </c>
      <c r="BB119" s="18"/>
    </row>
    <row r="120" spans="1:54" ht="50.1" customHeight="1" x14ac:dyDescent="0.25">
      <c r="A120" s="391"/>
      <c r="B120" s="389"/>
      <c r="C120" s="284"/>
      <c r="D120" s="284"/>
      <c r="E120" s="461"/>
      <c r="F120" s="462"/>
      <c r="G120" s="439"/>
      <c r="H120" s="439"/>
      <c r="I120" s="439"/>
      <c r="J120" s="286"/>
      <c r="K120" s="287"/>
      <c r="L120" s="287"/>
      <c r="M120" s="288" t="str">
        <f>IFERROR(VLOOKUP((K120*L120),' RIESGOS Y CONTROLES'!$B$10:$D$12,3),"")</f>
        <v/>
      </c>
      <c r="N120" s="289"/>
      <c r="O120" s="289"/>
      <c r="P120" s="289"/>
      <c r="Q120" s="300" t="str">
        <f>IFERROR((K120*L120)+(VLOOKUP(N120,CONTROL!$A$2:$B$3,2,FALSE)),"")</f>
        <v/>
      </c>
      <c r="R120" s="290" t="str">
        <f>IFERROR(VLOOKUP(Q120,' RIESGOS Y CONTROLES'!$D$16:$E$33,2,FALSE),"")</f>
        <v/>
      </c>
      <c r="S120" s="291"/>
      <c r="T120" s="287"/>
      <c r="U120" s="287"/>
      <c r="V120" s="287"/>
      <c r="W120" s="292"/>
      <c r="X120" s="292"/>
      <c r="Y120" s="287"/>
      <c r="Z120" s="293" t="str">
        <f>IFERROR(IF(T120="Inexistente",0,((VLOOKUP(U120,CONTROL!$A$11:$B$13,2,FALSE)*$U$22)+(VLOOKUP(V120,CONTROL!$A$16:$B$17,2,FALSE)*$V$22)+(VLOOKUP(W120,CONTROL!$A$20:$B$21,2,FALSE)*$W$22)+(VLOOKUP(X120,CONTROL!$D$2:$E$3,2,FALSE)*$X$22)+(VLOOKUP(Y120,CONTROL!$D$7:$E$8,2,FALSE)*$Y$22))),"")</f>
        <v/>
      </c>
      <c r="AA120" s="294" t="str">
        <f>IFERROR(VLOOKUP(Z120,' RIESGOS Y CONTROLES'!$F$59:$H$62,3),"")</f>
        <v/>
      </c>
      <c r="AB120" s="295" t="str">
        <f>IFERROR(ROUND(Q120/HLOOKUP(AA120,' RIESGOS Y CONTROLES'!$B$66:$E$67,2,FALSE),0),"")</f>
        <v/>
      </c>
      <c r="AC120" s="296" t="str">
        <f>IFERROR(VLOOKUP(AB120,' RIESGOS Y CONTROLES'!$G$68:$H$85,2,FALSE),"")</f>
        <v/>
      </c>
      <c r="AD120" s="287"/>
      <c r="AE120" s="287"/>
      <c r="AF120" s="287"/>
      <c r="AG120" s="297" t="str">
        <f>IFERROR(IF(T120="Inexistente",0,((VLOOKUP(AE120,CONTROL!$G$2:$H$4,2,FALSE)*$AE$22)+(VLOOKUP(AD120,CONTROL!$G$7:$H$9,2,FALSE)*$AD$22)+(VLOOKUP(AF120,CONTROL!$G$13:$H$14,2,FALSE)*$AF$22))),"")</f>
        <v/>
      </c>
      <c r="AH120" s="298" t="str">
        <f>IFERROR(VLOOKUP(AG120,' RIESGOS Y CONTROLES'!$D$100:$F$103,3),"")</f>
        <v/>
      </c>
      <c r="BB120" s="18"/>
    </row>
    <row r="121" spans="1:54" ht="50.1" customHeight="1" x14ac:dyDescent="0.25">
      <c r="A121" s="391"/>
      <c r="B121" s="389"/>
      <c r="C121" s="284"/>
      <c r="D121" s="284"/>
      <c r="E121" s="461"/>
      <c r="F121" s="462"/>
      <c r="G121" s="439"/>
      <c r="H121" s="439"/>
      <c r="I121" s="439"/>
      <c r="J121" s="286"/>
      <c r="K121" s="287"/>
      <c r="L121" s="287"/>
      <c r="M121" s="288" t="str">
        <f>IFERROR(VLOOKUP((K121*L121),' RIESGOS Y CONTROLES'!$B$10:$D$12,3),"")</f>
        <v/>
      </c>
      <c r="N121" s="289"/>
      <c r="O121" s="289"/>
      <c r="P121" s="289"/>
      <c r="Q121" s="300" t="str">
        <f>IFERROR((K121*L121)+(VLOOKUP(N121,CONTROL!$A$2:$B$3,2,FALSE)),"")</f>
        <v/>
      </c>
      <c r="R121" s="290" t="str">
        <f>IFERROR(VLOOKUP(Q121,' RIESGOS Y CONTROLES'!$D$16:$E$33,2,FALSE),"")</f>
        <v/>
      </c>
      <c r="S121" s="291"/>
      <c r="T121" s="287"/>
      <c r="U121" s="287"/>
      <c r="V121" s="287"/>
      <c r="W121" s="292"/>
      <c r="X121" s="292"/>
      <c r="Y121" s="287"/>
      <c r="Z121" s="293" t="str">
        <f>IFERROR(IF(T121="Inexistente",0,((VLOOKUP(U121,CONTROL!$A$11:$B$13,2,FALSE)*$U$22)+(VLOOKUP(V121,CONTROL!$A$16:$B$17,2,FALSE)*$V$22)+(VLOOKUP(W121,CONTROL!$A$20:$B$21,2,FALSE)*$W$22)+(VLOOKUP(X121,CONTROL!$D$2:$E$3,2,FALSE)*$X$22)+(VLOOKUP(Y121,CONTROL!$D$7:$E$8,2,FALSE)*$Y$22))),"")</f>
        <v/>
      </c>
      <c r="AA121" s="294" t="str">
        <f>IFERROR(VLOOKUP(Z121,' RIESGOS Y CONTROLES'!$F$59:$H$62,3),"")</f>
        <v/>
      </c>
      <c r="AB121" s="295" t="str">
        <f>IFERROR(ROUND(Q121/HLOOKUP(AA121,' RIESGOS Y CONTROLES'!$B$66:$E$67,2,FALSE),0),"")</f>
        <v/>
      </c>
      <c r="AC121" s="296" t="str">
        <f>IFERROR(VLOOKUP(AB121,' RIESGOS Y CONTROLES'!$G$68:$H$85,2,FALSE),"")</f>
        <v/>
      </c>
      <c r="AD121" s="287"/>
      <c r="AE121" s="287"/>
      <c r="AF121" s="287"/>
      <c r="AG121" s="297" t="str">
        <f>IFERROR(IF(T121="Inexistente",0,((VLOOKUP(AE121,CONTROL!$G$2:$H$4,2,FALSE)*$AE$22)+(VLOOKUP(AD121,CONTROL!$G$7:$H$9,2,FALSE)*$AD$22)+(VLOOKUP(AF121,CONTROL!$G$13:$H$14,2,FALSE)*$AF$22))),"")</f>
        <v/>
      </c>
      <c r="AH121" s="298" t="str">
        <f>IFERROR(VLOOKUP(AG121,' RIESGOS Y CONTROLES'!$D$100:$F$103,3),"")</f>
        <v/>
      </c>
      <c r="BB121" s="18"/>
    </row>
    <row r="122" spans="1:54" ht="50.1" customHeight="1" x14ac:dyDescent="0.25">
      <c r="A122" s="391"/>
      <c r="B122" s="389"/>
      <c r="C122" s="284"/>
      <c r="D122" s="284"/>
      <c r="E122" s="461"/>
      <c r="F122" s="462"/>
      <c r="G122" s="439"/>
      <c r="H122" s="439"/>
      <c r="I122" s="439"/>
      <c r="J122" s="286"/>
      <c r="K122" s="287"/>
      <c r="L122" s="287"/>
      <c r="M122" s="288" t="str">
        <f>IFERROR(VLOOKUP((K122*L122),' RIESGOS Y CONTROLES'!$B$10:$D$12,3),"")</f>
        <v/>
      </c>
      <c r="N122" s="289"/>
      <c r="O122" s="289"/>
      <c r="P122" s="289"/>
      <c r="Q122" s="300" t="str">
        <f>IFERROR((K122*L122)+(VLOOKUP(N122,CONTROL!$A$2:$B$3,2,FALSE)),"")</f>
        <v/>
      </c>
      <c r="R122" s="290" t="str">
        <f>IFERROR(VLOOKUP(Q122,' RIESGOS Y CONTROLES'!$D$16:$E$33,2,FALSE),"")</f>
        <v/>
      </c>
      <c r="S122" s="291"/>
      <c r="T122" s="287"/>
      <c r="U122" s="287"/>
      <c r="V122" s="287"/>
      <c r="W122" s="292"/>
      <c r="X122" s="292"/>
      <c r="Y122" s="287"/>
      <c r="Z122" s="293" t="str">
        <f>IFERROR(IF(T122="Inexistente",0,((VLOOKUP(U122,CONTROL!$A$11:$B$13,2,FALSE)*$U$22)+(VLOOKUP(V122,CONTROL!$A$16:$B$17,2,FALSE)*$V$22)+(VLOOKUP(W122,CONTROL!$A$20:$B$21,2,FALSE)*$W$22)+(VLOOKUP(X122,CONTROL!$D$2:$E$3,2,FALSE)*$X$22)+(VLOOKUP(Y122,CONTROL!$D$7:$E$8,2,FALSE)*$Y$22))),"")</f>
        <v/>
      </c>
      <c r="AA122" s="294" t="str">
        <f>IFERROR(VLOOKUP(Z122,' RIESGOS Y CONTROLES'!$F$59:$H$62,3),"")</f>
        <v/>
      </c>
      <c r="AB122" s="295" t="str">
        <f>IFERROR(ROUND(Q122/HLOOKUP(AA122,' RIESGOS Y CONTROLES'!$B$66:$E$67,2,FALSE),0),"")</f>
        <v/>
      </c>
      <c r="AC122" s="296" t="str">
        <f>IFERROR(VLOOKUP(AB122,' RIESGOS Y CONTROLES'!$G$68:$H$85,2,FALSE),"")</f>
        <v/>
      </c>
      <c r="AD122" s="287"/>
      <c r="AE122" s="287"/>
      <c r="AF122" s="287"/>
      <c r="AG122" s="297" t="str">
        <f>IFERROR(IF(T122="Inexistente",0,((VLOOKUP(AE122,CONTROL!$G$2:$H$4,2,FALSE)*$AE$22)+(VLOOKUP(AD122,CONTROL!$G$7:$H$9,2,FALSE)*$AD$22)+(VLOOKUP(AF122,CONTROL!$G$13:$H$14,2,FALSE)*$AF$22))),"")</f>
        <v/>
      </c>
      <c r="AH122" s="298" t="str">
        <f>IFERROR(VLOOKUP(AG122,' RIESGOS Y CONTROLES'!$D$100:$F$103,3),"")</f>
        <v/>
      </c>
      <c r="BB122" s="18"/>
    </row>
    <row r="123" spans="1:54" x14ac:dyDescent="0.25">
      <c r="B123" s="19"/>
      <c r="C123" s="19"/>
      <c r="D123" s="19"/>
      <c r="E123" s="19"/>
      <c r="F123" s="19"/>
      <c r="G123" s="21"/>
      <c r="H123" s="21"/>
      <c r="I123" s="21"/>
      <c r="J123" s="20"/>
      <c r="K123" s="32"/>
      <c r="L123" s="32"/>
      <c r="M123" s="33"/>
      <c r="N123" s="32"/>
      <c r="O123" s="32"/>
      <c r="P123" s="32"/>
      <c r="Q123" s="34"/>
      <c r="R123" s="35"/>
      <c r="S123" s="35"/>
      <c r="T123" s="32"/>
      <c r="U123" s="32"/>
      <c r="V123" s="36"/>
      <c r="W123" s="37"/>
      <c r="X123" s="37"/>
      <c r="Y123" s="32"/>
      <c r="Z123" s="34"/>
      <c r="AA123" s="38"/>
      <c r="AB123" s="39"/>
      <c r="AC123" s="40"/>
      <c r="AD123" s="32"/>
      <c r="AE123" s="32"/>
      <c r="AF123" s="32"/>
      <c r="AG123" s="34"/>
      <c r="AH123" s="43"/>
      <c r="BB123" s="18"/>
    </row>
    <row r="124" spans="1:54" s="14" customFormat="1" x14ac:dyDescent="0.25">
      <c r="B124" s="253"/>
      <c r="C124" s="253"/>
      <c r="D124" s="253"/>
      <c r="E124" s="253"/>
      <c r="F124" s="253"/>
      <c r="G124" s="254"/>
      <c r="H124" s="254"/>
      <c r="I124" s="254"/>
      <c r="J124" s="255"/>
      <c r="K124" s="256"/>
      <c r="L124" s="256"/>
      <c r="M124" s="257"/>
      <c r="N124" s="256"/>
      <c r="O124" s="256"/>
      <c r="P124" s="256"/>
      <c r="Q124" s="258"/>
      <c r="R124" s="259"/>
      <c r="S124" s="259"/>
      <c r="T124" s="256"/>
      <c r="U124" s="177"/>
      <c r="V124" s="178"/>
      <c r="W124" s="179"/>
      <c r="X124" s="179"/>
      <c r="Y124" s="177"/>
      <c r="Z124" s="180"/>
      <c r="AA124" s="181"/>
      <c r="AB124" s="182"/>
      <c r="AC124" s="183"/>
      <c r="AD124" s="177"/>
      <c r="AE124" s="177"/>
      <c r="AF124" s="177"/>
      <c r="AG124" s="180"/>
      <c r="AH124" s="184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</row>
    <row r="125" spans="1:54" ht="86.25" customHeight="1" x14ac:dyDescent="0.25">
      <c r="B125" s="41" t="s">
        <v>262</v>
      </c>
      <c r="C125" s="498" t="s">
        <v>372</v>
      </c>
      <c r="D125" s="498"/>
      <c r="E125" s="498"/>
      <c r="F125" s="498"/>
      <c r="G125" s="498"/>
      <c r="H125" s="498"/>
      <c r="I125" s="498"/>
      <c r="J125" s="498"/>
      <c r="K125" s="498"/>
      <c r="L125" s="498"/>
      <c r="M125" s="498"/>
      <c r="N125" s="498"/>
      <c r="O125" s="498"/>
      <c r="P125" s="498"/>
      <c r="Q125" s="498"/>
      <c r="R125" s="498"/>
      <c r="S125" s="498"/>
      <c r="T125" s="498"/>
      <c r="U125" s="177"/>
      <c r="V125" s="178"/>
      <c r="W125" s="179"/>
      <c r="X125" s="179"/>
      <c r="Y125" s="177"/>
      <c r="Z125" s="180"/>
      <c r="AA125" s="181"/>
      <c r="AB125" s="182"/>
      <c r="AC125" s="183"/>
      <c r="AD125" s="177"/>
      <c r="AE125" s="177"/>
      <c r="AF125" s="177"/>
      <c r="AG125" s="180"/>
      <c r="AH125" s="184"/>
      <c r="BB125" s="18"/>
    </row>
    <row r="126" spans="1:54" ht="63" customHeight="1" x14ac:dyDescent="0.25">
      <c r="B126" s="41" t="s">
        <v>370</v>
      </c>
      <c r="C126" s="499" t="s">
        <v>371</v>
      </c>
      <c r="D126" s="497"/>
      <c r="E126" s="497"/>
      <c r="F126" s="497"/>
      <c r="G126" s="497"/>
      <c r="H126" s="497"/>
      <c r="I126" s="497"/>
      <c r="J126" s="497"/>
      <c r="K126" s="497"/>
      <c r="L126" s="497"/>
      <c r="M126" s="497"/>
      <c r="N126" s="497"/>
      <c r="O126" s="497"/>
      <c r="P126" s="497"/>
      <c r="Q126" s="497"/>
      <c r="R126" s="497"/>
      <c r="S126" s="497"/>
      <c r="T126" s="497"/>
      <c r="AD126" s="44"/>
      <c r="AE126" s="44"/>
      <c r="AF126" s="44"/>
      <c r="AG126" s="44"/>
      <c r="AH126" s="44"/>
    </row>
    <row r="127" spans="1:54" ht="30" customHeight="1" x14ac:dyDescent="0.25">
      <c r="B127" s="496" t="s">
        <v>369</v>
      </c>
      <c r="C127" s="497"/>
      <c r="D127" s="497"/>
      <c r="E127" s="497"/>
      <c r="F127" s="497"/>
      <c r="G127" s="497"/>
      <c r="H127" s="497"/>
      <c r="I127" s="497"/>
      <c r="J127" s="497"/>
      <c r="K127" s="497"/>
      <c r="L127" s="497"/>
      <c r="M127" s="497"/>
      <c r="N127" s="497"/>
      <c r="O127" s="497"/>
      <c r="P127" s="497"/>
      <c r="Q127" s="497"/>
      <c r="R127" s="497"/>
      <c r="S127" s="497"/>
      <c r="T127" s="497"/>
      <c r="AD127" s="44"/>
      <c r="AE127" s="44"/>
      <c r="AF127" s="44"/>
      <c r="AG127" s="44"/>
      <c r="AH127" s="44"/>
    </row>
    <row r="128" spans="1:54" ht="29.25" customHeight="1" x14ac:dyDescent="0.25">
      <c r="B128" s="496"/>
      <c r="C128" s="497"/>
      <c r="D128" s="497"/>
      <c r="E128" s="497"/>
      <c r="F128" s="497"/>
      <c r="G128" s="497"/>
      <c r="H128" s="497"/>
      <c r="I128" s="497"/>
      <c r="J128" s="497"/>
      <c r="K128" s="497"/>
      <c r="L128" s="497"/>
      <c r="M128" s="497"/>
      <c r="N128" s="497"/>
      <c r="O128" s="497"/>
      <c r="P128" s="497"/>
      <c r="Q128" s="497"/>
      <c r="R128" s="497"/>
      <c r="S128" s="497"/>
      <c r="T128" s="497"/>
      <c r="AD128" s="44"/>
      <c r="AE128" s="44"/>
      <c r="AF128" s="44"/>
      <c r="AG128" s="44"/>
      <c r="AH128" s="44"/>
    </row>
    <row r="129" spans="2:34" ht="15" x14ac:dyDescent="0.25">
      <c r="B129" s="45"/>
      <c r="C129" s="46"/>
      <c r="D129" s="46"/>
      <c r="E129" s="46"/>
      <c r="F129" s="46"/>
      <c r="G129" s="46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AD129" s="44"/>
      <c r="AE129" s="44"/>
      <c r="AF129" s="44"/>
      <c r="AG129" s="44"/>
      <c r="AH129" s="44"/>
    </row>
    <row r="342" spans="2:2" ht="15" thickBot="1" x14ac:dyDescent="0.3"/>
    <row r="343" spans="2:2" x14ac:dyDescent="0.25">
      <c r="B343" s="105" t="s">
        <v>78</v>
      </c>
    </row>
    <row r="344" spans="2:2" x14ac:dyDescent="0.25">
      <c r="B344" s="22" t="s">
        <v>2</v>
      </c>
    </row>
    <row r="345" spans="2:2" ht="15" thickBot="1" x14ac:dyDescent="0.3">
      <c r="B345" s="22" t="s">
        <v>3</v>
      </c>
    </row>
    <row r="346" spans="2:2" x14ac:dyDescent="0.25">
      <c r="B346" s="105" t="s">
        <v>30</v>
      </c>
    </row>
    <row r="347" spans="2:2" x14ac:dyDescent="0.25">
      <c r="B347" s="22" t="s">
        <v>31</v>
      </c>
    </row>
    <row r="348" spans="2:2" x14ac:dyDescent="0.25">
      <c r="B348" s="22" t="s">
        <v>32</v>
      </c>
    </row>
    <row r="349" spans="2:2" ht="24.75" thickBot="1" x14ac:dyDescent="0.3">
      <c r="B349" s="22" t="s">
        <v>33</v>
      </c>
    </row>
    <row r="350" spans="2:2" ht="25.5" x14ac:dyDescent="0.25">
      <c r="B350" s="105" t="s">
        <v>41</v>
      </c>
    </row>
    <row r="351" spans="2:2" x14ac:dyDescent="0.25">
      <c r="B351" s="22" t="s">
        <v>34</v>
      </c>
    </row>
    <row r="352" spans="2:2" x14ac:dyDescent="0.25">
      <c r="B352" s="22" t="s">
        <v>35</v>
      </c>
    </row>
    <row r="353" spans="2:2" x14ac:dyDescent="0.25">
      <c r="B353" s="22" t="s">
        <v>36</v>
      </c>
    </row>
  </sheetData>
  <dataConsolidate/>
  <mergeCells count="255">
    <mergeCell ref="L11:N11"/>
    <mergeCell ref="L12:N12"/>
    <mergeCell ref="L13:N13"/>
    <mergeCell ref="L14:N14"/>
    <mergeCell ref="L15:N15"/>
    <mergeCell ref="L16:N16"/>
    <mergeCell ref="L17:N17"/>
    <mergeCell ref="C1:J1"/>
    <mergeCell ref="B11:B12"/>
    <mergeCell ref="C4:E4"/>
    <mergeCell ref="C5:E5"/>
    <mergeCell ref="C2:G2"/>
    <mergeCell ref="H2:I2"/>
    <mergeCell ref="B15:B16"/>
    <mergeCell ref="B13:B14"/>
    <mergeCell ref="C6:E6"/>
    <mergeCell ref="C7:E7"/>
    <mergeCell ref="C9:C10"/>
    <mergeCell ref="B9:B10"/>
    <mergeCell ref="D9:D10"/>
    <mergeCell ref="J10:K10"/>
    <mergeCell ref="I9:I10"/>
    <mergeCell ref="F10:G10"/>
    <mergeCell ref="H9:H10"/>
    <mergeCell ref="E9:E10"/>
    <mergeCell ref="G30:I30"/>
    <mergeCell ref="G31:I31"/>
    <mergeCell ref="G32:I32"/>
    <mergeCell ref="G33:I33"/>
    <mergeCell ref="G34:I34"/>
    <mergeCell ref="G35:I35"/>
    <mergeCell ref="B127:B128"/>
    <mergeCell ref="C127:T128"/>
    <mergeCell ref="C125:T125"/>
    <mergeCell ref="B20:B22"/>
    <mergeCell ref="C20:C22"/>
    <mergeCell ref="E37:F37"/>
    <mergeCell ref="E38:F38"/>
    <mergeCell ref="E39:F39"/>
    <mergeCell ref="C126:T126"/>
    <mergeCell ref="E23:F23"/>
    <mergeCell ref="E27:F27"/>
    <mergeCell ref="E43:F43"/>
    <mergeCell ref="E44:F44"/>
    <mergeCell ref="E45:F45"/>
    <mergeCell ref="E24:F24"/>
    <mergeCell ref="E25:F25"/>
    <mergeCell ref="E26:F26"/>
    <mergeCell ref="E32:F32"/>
    <mergeCell ref="E33:F33"/>
    <mergeCell ref="E34:F34"/>
    <mergeCell ref="E46:F46"/>
    <mergeCell ref="E28:F28"/>
    <mergeCell ref="E29:F29"/>
    <mergeCell ref="E30:F30"/>
    <mergeCell ref="E31:F31"/>
    <mergeCell ref="AG21:AH21"/>
    <mergeCell ref="P20:P22"/>
    <mergeCell ref="E20:F22"/>
    <mergeCell ref="J20:M21"/>
    <mergeCell ref="N20:N22"/>
    <mergeCell ref="G38:I38"/>
    <mergeCell ref="G39:I39"/>
    <mergeCell ref="E40:F40"/>
    <mergeCell ref="E41:F41"/>
    <mergeCell ref="E42:F42"/>
    <mergeCell ref="AB19:AC19"/>
    <mergeCell ref="D20:D22"/>
    <mergeCell ref="AD20:AH20"/>
    <mergeCell ref="AB20:AC20"/>
    <mergeCell ref="AB21:AC22"/>
    <mergeCell ref="T21:T22"/>
    <mergeCell ref="Q20:Q22"/>
    <mergeCell ref="Z21:AA21"/>
    <mergeCell ref="S20:AA20"/>
    <mergeCell ref="R20:R22"/>
    <mergeCell ref="O20:O22"/>
    <mergeCell ref="E52:F52"/>
    <mergeCell ref="E53:F53"/>
    <mergeCell ref="E54:F54"/>
    <mergeCell ref="E55:F55"/>
    <mergeCell ref="E56:F56"/>
    <mergeCell ref="E47:F47"/>
    <mergeCell ref="E48:F48"/>
    <mergeCell ref="E49:F49"/>
    <mergeCell ref="E50:F50"/>
    <mergeCell ref="E51:F5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72:F72"/>
    <mergeCell ref="E73:F73"/>
    <mergeCell ref="E74:F74"/>
    <mergeCell ref="E75:F75"/>
    <mergeCell ref="E76:F76"/>
    <mergeCell ref="E67:F67"/>
    <mergeCell ref="E68:F68"/>
    <mergeCell ref="E69:F69"/>
    <mergeCell ref="E70:F70"/>
    <mergeCell ref="E71:F71"/>
    <mergeCell ref="E82:F82"/>
    <mergeCell ref="E83:F83"/>
    <mergeCell ref="E84:F84"/>
    <mergeCell ref="E85:F85"/>
    <mergeCell ref="E86:F86"/>
    <mergeCell ref="E77:F77"/>
    <mergeCell ref="E78:F78"/>
    <mergeCell ref="E79:F79"/>
    <mergeCell ref="E80:F80"/>
    <mergeCell ref="E81:F81"/>
    <mergeCell ref="E92:F92"/>
    <mergeCell ref="E93:F93"/>
    <mergeCell ref="E94:F94"/>
    <mergeCell ref="E95:F95"/>
    <mergeCell ref="E96:F96"/>
    <mergeCell ref="E87:F87"/>
    <mergeCell ref="E88:F88"/>
    <mergeCell ref="E89:F89"/>
    <mergeCell ref="E90:F90"/>
    <mergeCell ref="E91:F9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G50:I50"/>
    <mergeCell ref="G51:I51"/>
    <mergeCell ref="G52:I52"/>
    <mergeCell ref="G53:I53"/>
    <mergeCell ref="G54:I54"/>
    <mergeCell ref="G57:I57"/>
    <mergeCell ref="G58:I58"/>
    <mergeCell ref="G59:I59"/>
    <mergeCell ref="E122:F122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G118:I118"/>
    <mergeCell ref="G61:I61"/>
    <mergeCell ref="G62:I62"/>
    <mergeCell ref="G98:I98"/>
    <mergeCell ref="G99:I99"/>
    <mergeCell ref="G100:I100"/>
    <mergeCell ref="G101:I101"/>
    <mergeCell ref="G108:I108"/>
    <mergeCell ref="G72:I72"/>
    <mergeCell ref="G73:I73"/>
    <mergeCell ref="G74:I74"/>
    <mergeCell ref="G75:I75"/>
    <mergeCell ref="G76:I76"/>
    <mergeCell ref="G97:I97"/>
    <mergeCell ref="G115:I115"/>
    <mergeCell ref="G86:I86"/>
    <mergeCell ref="G87:I87"/>
    <mergeCell ref="G69:I69"/>
    <mergeCell ref="G70:I70"/>
    <mergeCell ref="G112:I112"/>
    <mergeCell ref="G113:I113"/>
    <mergeCell ref="G114:I114"/>
    <mergeCell ref="G60:I60"/>
    <mergeCell ref="G116:I116"/>
    <mergeCell ref="G117:I117"/>
    <mergeCell ref="G48:I48"/>
    <mergeCell ref="G119:I119"/>
    <mergeCell ref="G120:I120"/>
    <mergeCell ref="G121:I121"/>
    <mergeCell ref="G122:I122"/>
    <mergeCell ref="G77:I77"/>
    <mergeCell ref="G78:I78"/>
    <mergeCell ref="G79:I79"/>
    <mergeCell ref="G80:I80"/>
    <mergeCell ref="G81:I81"/>
    <mergeCell ref="G82:I82"/>
    <mergeCell ref="G83:I83"/>
    <mergeCell ref="G84:I84"/>
    <mergeCell ref="G85:I85"/>
    <mergeCell ref="G109:I109"/>
    <mergeCell ref="G102:I102"/>
    <mergeCell ref="G103:I103"/>
    <mergeCell ref="G104:I104"/>
    <mergeCell ref="G105:I105"/>
    <mergeCell ref="G110:I110"/>
    <mergeCell ref="G111:I111"/>
    <mergeCell ref="G55:I55"/>
    <mergeCell ref="G56:I56"/>
    <mergeCell ref="A20:A22"/>
    <mergeCell ref="G20:I22"/>
    <mergeCell ref="G23:I23"/>
    <mergeCell ref="G24:I24"/>
    <mergeCell ref="G25:I25"/>
    <mergeCell ref="G26:I26"/>
    <mergeCell ref="E35:F35"/>
    <mergeCell ref="E36:F36"/>
    <mergeCell ref="G49:I49"/>
    <mergeCell ref="G27:I27"/>
    <mergeCell ref="G28:I28"/>
    <mergeCell ref="G29:I29"/>
    <mergeCell ref="G40:I40"/>
    <mergeCell ref="G41:I41"/>
    <mergeCell ref="G42:I42"/>
    <mergeCell ref="G36:I36"/>
    <mergeCell ref="G37:I37"/>
    <mergeCell ref="G43:I43"/>
    <mergeCell ref="G44:I44"/>
    <mergeCell ref="G45:I45"/>
    <mergeCell ref="G46:I46"/>
    <mergeCell ref="G47:I47"/>
    <mergeCell ref="P9:P10"/>
    <mergeCell ref="P11:P12"/>
    <mergeCell ref="B17:C17"/>
    <mergeCell ref="G106:I106"/>
    <mergeCell ref="G107:I107"/>
    <mergeCell ref="G63:I63"/>
    <mergeCell ref="G64:I64"/>
    <mergeCell ref="G65:I65"/>
    <mergeCell ref="G66:I66"/>
    <mergeCell ref="L18:N18"/>
    <mergeCell ref="G88:I88"/>
    <mergeCell ref="G89:I89"/>
    <mergeCell ref="G90:I90"/>
    <mergeCell ref="G91:I91"/>
    <mergeCell ref="G96:I96"/>
    <mergeCell ref="G95:I95"/>
    <mergeCell ref="L9:O9"/>
    <mergeCell ref="L10:O10"/>
    <mergeCell ref="G92:I92"/>
    <mergeCell ref="G93:I93"/>
    <mergeCell ref="G94:I94"/>
    <mergeCell ref="G67:I67"/>
    <mergeCell ref="G68:I68"/>
    <mergeCell ref="G71:I71"/>
  </mergeCells>
  <conditionalFormatting sqref="B1:AH1 T9:AH18 AD21:AH22 AB20:AH20 B20:C22 AB21 U22:AA22 B23:E23 B123:AH65536 R23:AH23 S24:Y27 AD24:AF27 B29:D29 M24:N29 Q29 R24:R29 AA24:AC29 Q31:R122 M31:M122 N31:N83 K31:L83 B31:D83 G20 J22:S22 J20 J23:P23 G23 K24:L27 K29:L29 B2:C2 P2:AH6 B3:M3 H2 J7:AH8 F6:I8 B19:AH19 G5:I5 N20:S20 N21:Y21 B24:D27 J4:K5 J10 F10 K9 B17 F17 J17 Z24:Z122 AA30:AA122 AG24:AH122 B4:E8 B9:C9 F9:H9 B15:C16 F11:G16 J11:L16 O11:O16 C13:C14 E20">
    <cfRule type="cellIs" dxfId="457" priority="725" operator="equal">
      <formula>"ERROR"</formula>
    </cfRule>
  </conditionalFormatting>
  <conditionalFormatting sqref="E1:AA1 F9 T9:AA18 J22:S22 E20 U22:AA22 E23 E123:AA65536 R23:AA23 S24:Y27 M24:N29 Q29 R24:R29 Q31:R122 M31:M122 N31:N83 K31:L83 G20 J20 J23:P23 G23 K29:L29 K24:L27 P2:AA6 E3:M3 H2 J7:AA8 E4:E8 F6:I8 E19:AA19 G5:I5 N20:S20 N21:Y21 J4:K5 J10 K9 H9 J11:K16 F11:F17 J17 Z24:AA122">
    <cfRule type="cellIs" dxfId="456" priority="698" operator="equal">
      <formula>"INEXISTENTE"</formula>
    </cfRule>
    <cfRule type="cellIs" dxfId="455" priority="699" operator="equal">
      <formula>"INADECUADO"</formula>
    </cfRule>
    <cfRule type="cellIs" dxfId="454" priority="700" operator="equal">
      <formula>"PARCIALMENTE ADECUADO"</formula>
    </cfRule>
    <cfRule type="cellIs" dxfId="453" priority="701" operator="equal">
      <formula>"ADECUADO"</formula>
    </cfRule>
  </conditionalFormatting>
  <conditionalFormatting sqref="T9:AH18 N22:S22 AD21:AH22 N19:AH19 N20:S20 AB20:AH20 N21:Y21 AB21 U22:AA22 N123:AH65536 R23:AH23 S24:Y27 AD24:AF27 N23:P23 Q29 R24:R29 AA24:AC29 Q31:R122 N31:N83 N1:AH1 N7:AH8 P2:AH6 L3:M3 N24:N29 J4:K5 H9 J11:J17 Z24:Z122 AA30:AA122 AG24:AH122">
    <cfRule type="cellIs" dxfId="452" priority="690" operator="equal">
      <formula>"INEXISTENTE"</formula>
    </cfRule>
    <cfRule type="cellIs" dxfId="451" priority="691" operator="equal">
      <formula>"INEFECTIVO"</formula>
    </cfRule>
    <cfRule type="cellIs" dxfId="450" priority="692" operator="equal">
      <formula>"PARCIALMENTE EFECTIVO"</formula>
    </cfRule>
    <cfRule type="cellIs" dxfId="449" priority="693" operator="equal">
      <formula>"EFECTIVO"</formula>
    </cfRule>
  </conditionalFormatting>
  <conditionalFormatting sqref="J9">
    <cfRule type="cellIs" dxfId="448" priority="664" operator="equal">
      <formula>"ERROR"</formula>
    </cfRule>
  </conditionalFormatting>
  <conditionalFormatting sqref="J9 L11:L16 O11:O16">
    <cfRule type="cellIs" dxfId="447" priority="660" operator="equal">
      <formula>"INEXISTENTE"</formula>
    </cfRule>
    <cfRule type="cellIs" dxfId="446" priority="661" operator="equal">
      <formula>"INEFICIENTE"</formula>
    </cfRule>
    <cfRule type="cellIs" dxfId="445" priority="662" operator="equal">
      <formula>"CON DEFICIENCIAS"</formula>
    </cfRule>
    <cfRule type="cellIs" dxfId="444" priority="663" operator="equal">
      <formula>"EFICIENTE"</formula>
    </cfRule>
  </conditionalFormatting>
  <conditionalFormatting sqref="N20:S20 N21:Y21 AB20:AC21 M22:AC22 M123:AC65536 R23:AC23 S24:Y27 M23:P23 Q29 R24:R29 AA24:AC29 Q31:R122 M31:M122 N31:N83 M1:AC1 P2:AC6 K3:M3 I5:I8 M24:N29 M7:AC8 M19:AC19 J4:K5 H9 T9:AC18 Z24:Z122 AA30:AA122">
    <cfRule type="cellIs" dxfId="443" priority="694" operator="equal">
      <formula>"CRÍTICO"</formula>
    </cfRule>
    <cfRule type="cellIs" dxfId="442" priority="695" operator="equal">
      <formula>"ALTO"</formula>
    </cfRule>
    <cfRule type="cellIs" dxfId="441" priority="696" operator="equal">
      <formula>"MEDIO"</formula>
    </cfRule>
    <cfRule type="cellIs" dxfId="440" priority="697" operator="equal">
      <formula>"BAJO"</formula>
    </cfRule>
  </conditionalFormatting>
  <conditionalFormatting sqref="Z21">
    <cfRule type="cellIs" dxfId="439" priority="636" operator="equal">
      <formula>"INEXISTENTE"</formula>
    </cfRule>
    <cfRule type="cellIs" dxfId="438" priority="637" operator="equal">
      <formula>"INEFICAZ"</formula>
    </cfRule>
    <cfRule type="cellIs" dxfId="437" priority="638" operator="equal">
      <formula>"CON DEFICIENCIAS"</formula>
    </cfRule>
    <cfRule type="cellIs" dxfId="436" priority="639" operator="equal">
      <formula>"EFICAZ"</formula>
    </cfRule>
  </conditionalFormatting>
  <conditionalFormatting sqref="Z21">
    <cfRule type="cellIs" dxfId="435" priority="648" operator="equal">
      <formula>"ERROR"</formula>
    </cfRule>
  </conditionalFormatting>
  <conditionalFormatting sqref="Z21">
    <cfRule type="cellIs" dxfId="434" priority="644" operator="equal">
      <formula>"INEXISTENTE"</formula>
    </cfRule>
    <cfRule type="cellIs" dxfId="433" priority="645" operator="equal">
      <formula>"INEFICIENTE"</formula>
    </cfRule>
    <cfRule type="cellIs" dxfId="432" priority="646" operator="equal">
      <formula>"CON DEFICIENCIAS"</formula>
    </cfRule>
    <cfRule type="cellIs" dxfId="431" priority="647" operator="equal">
      <formula>"EFICIENTE"</formula>
    </cfRule>
  </conditionalFormatting>
  <conditionalFormatting sqref="Z21">
    <cfRule type="cellIs" dxfId="430" priority="640" operator="equal">
      <formula>"CRÍTICO"</formula>
    </cfRule>
    <cfRule type="cellIs" dxfId="429" priority="641" operator="equal">
      <formula>"ALTO"</formula>
    </cfRule>
    <cfRule type="cellIs" dxfId="428" priority="642" operator="equal">
      <formula>"MEDIO"</formula>
    </cfRule>
    <cfRule type="cellIs" dxfId="427" priority="643" operator="equal">
      <formula>"BAJO"</formula>
    </cfRule>
  </conditionalFormatting>
  <conditionalFormatting sqref="B28:D28 R29:Y29 S28:Y28 AA29:AF29 AD28:AF28 R31:Y31 K28:L28 AA30:AA122 AH29:AH122 R34:Y83 R32:T33 AD31:AF83">
    <cfRule type="cellIs" dxfId="426" priority="635" operator="equal">
      <formula>"ERROR"</formula>
    </cfRule>
  </conditionalFormatting>
  <conditionalFormatting sqref="R29:Y29 S28:Y28 R31:Y31 K28:L28 AA29:AA122 R34:Y83 R32:T33">
    <cfRule type="cellIs" dxfId="425" priority="631" operator="equal">
      <formula>"INEXISTENTE"</formula>
    </cfRule>
    <cfRule type="cellIs" dxfId="424" priority="632" operator="equal">
      <formula>"INEFICIENTE"</formula>
    </cfRule>
    <cfRule type="cellIs" dxfId="423" priority="633" operator="equal">
      <formula>"CON DEFICIENCIAS"</formula>
    </cfRule>
    <cfRule type="cellIs" dxfId="422" priority="634" operator="equal">
      <formula>"EFICIENTE"</formula>
    </cfRule>
  </conditionalFormatting>
  <conditionalFormatting sqref="R29:Y29 S28:Y28 AA29:AF29 AD28:AF28 R31:Y31 AA30:AA122 AH29:AH122 R34:Y83 R32:T33 AD31:AF83">
    <cfRule type="cellIs" dxfId="421" priority="623" operator="equal">
      <formula>"INEXISTENTE"</formula>
    </cfRule>
    <cfRule type="cellIs" dxfId="420" priority="624" operator="equal">
      <formula>"INEFICAZ"</formula>
    </cfRule>
    <cfRule type="cellIs" dxfId="419" priority="625" operator="equal">
      <formula>"CON DEFICIENCIAS"</formula>
    </cfRule>
    <cfRule type="cellIs" dxfId="418" priority="626" operator="equal">
      <formula>"EFICAZ"</formula>
    </cfRule>
  </conditionalFormatting>
  <conditionalFormatting sqref="R29:Y29 S28:Y28 AA29:AC29 R31:Y31 AA30:AA122 R34:Y83 R32:T33">
    <cfRule type="cellIs" dxfId="417" priority="627" operator="equal">
      <formula>"CRÍTICO"</formula>
    </cfRule>
    <cfRule type="cellIs" dxfId="416" priority="628" operator="equal">
      <formula>"ALTO"</formula>
    </cfRule>
    <cfRule type="cellIs" dxfId="415" priority="629" operator="equal">
      <formula>"MEDIO"</formula>
    </cfRule>
    <cfRule type="cellIs" dxfId="414" priority="630" operator="equal">
      <formula>"BAJO"</formula>
    </cfRule>
  </conditionalFormatting>
  <conditionalFormatting sqref="B84:D122 K84:L122 N84:N122 R84:Y122 AD84:AF122">
    <cfRule type="cellIs" dxfId="413" priority="622" operator="equal">
      <formula>"ERROR"</formula>
    </cfRule>
  </conditionalFormatting>
  <conditionalFormatting sqref="K84:L122 N84:N122 R84:Y122">
    <cfRule type="cellIs" dxfId="412" priority="618" operator="equal">
      <formula>"INEXISTENTE"</formula>
    </cfRule>
    <cfRule type="cellIs" dxfId="411" priority="619" operator="equal">
      <formula>"INEFICIENTE"</formula>
    </cfRule>
    <cfRule type="cellIs" dxfId="410" priority="620" operator="equal">
      <formula>"CON DEFICIENCIAS"</formula>
    </cfRule>
    <cfRule type="cellIs" dxfId="409" priority="621" operator="equal">
      <formula>"EFICIENTE"</formula>
    </cfRule>
  </conditionalFormatting>
  <conditionalFormatting sqref="N84:N122 R84:Y122 AD84:AF122">
    <cfRule type="cellIs" dxfId="408" priority="610" operator="equal">
      <formula>"INEXISTENTE"</formula>
    </cfRule>
    <cfRule type="cellIs" dxfId="407" priority="611" operator="equal">
      <formula>"INEFICAZ"</formula>
    </cfRule>
    <cfRule type="cellIs" dxfId="406" priority="612" operator="equal">
      <formula>"CON DEFICIENCIAS"</formula>
    </cfRule>
    <cfRule type="cellIs" dxfId="405" priority="613" operator="equal">
      <formula>"EFICAZ"</formula>
    </cfRule>
  </conditionalFormatting>
  <conditionalFormatting sqref="N84:N122 R84:Y122">
    <cfRule type="cellIs" dxfId="404" priority="614" operator="equal">
      <formula>"CRÍTICO"</formula>
    </cfRule>
    <cfRule type="cellIs" dxfId="403" priority="615" operator="equal">
      <formula>"ALTO"</formula>
    </cfRule>
    <cfRule type="cellIs" dxfId="402" priority="616" operator="equal">
      <formula>"MEDIO"</formula>
    </cfRule>
    <cfRule type="cellIs" dxfId="401" priority="617" operator="equal">
      <formula>"BAJO"</formula>
    </cfRule>
  </conditionalFormatting>
  <conditionalFormatting sqref="Q28">
    <cfRule type="cellIs" dxfId="400" priority="578" operator="equal">
      <formula>"ERROR"</formula>
    </cfRule>
  </conditionalFormatting>
  <conditionalFormatting sqref="Q28">
    <cfRule type="cellIs" dxfId="399" priority="574" operator="equal">
      <formula>"INEXISTENTE"</formula>
    </cfRule>
    <cfRule type="cellIs" dxfId="398" priority="575" operator="equal">
      <formula>"INEFICIENTE"</formula>
    </cfRule>
    <cfRule type="cellIs" dxfId="397" priority="576" operator="equal">
      <formula>"CON DEFICIENCIAS"</formula>
    </cfRule>
    <cfRule type="cellIs" dxfId="396" priority="577" operator="equal">
      <formula>"EFICIENTE"</formula>
    </cfRule>
  </conditionalFormatting>
  <conditionalFormatting sqref="Q28">
    <cfRule type="cellIs" dxfId="395" priority="566" operator="equal">
      <formula>"INEXISTENTE"</formula>
    </cfRule>
    <cfRule type="cellIs" dxfId="394" priority="567" operator="equal">
      <formula>"INEFICAZ"</formula>
    </cfRule>
    <cfRule type="cellIs" dxfId="393" priority="568" operator="equal">
      <formula>"CON DEFICIENCIAS"</formula>
    </cfRule>
    <cfRule type="cellIs" dxfId="392" priority="569" operator="equal">
      <formula>"EFICAZ"</formula>
    </cfRule>
  </conditionalFormatting>
  <conditionalFormatting sqref="Q28">
    <cfRule type="cellIs" dxfId="391" priority="570" operator="equal">
      <formula>"CRÍTICO"</formula>
    </cfRule>
    <cfRule type="cellIs" dxfId="390" priority="571" operator="equal">
      <formula>"ALTO"</formula>
    </cfRule>
    <cfRule type="cellIs" dxfId="389" priority="572" operator="equal">
      <formula>"MEDIO"</formula>
    </cfRule>
    <cfRule type="cellIs" dxfId="388" priority="573" operator="equal">
      <formula>"BAJO"</formula>
    </cfRule>
  </conditionalFormatting>
  <conditionalFormatting sqref="Q27">
    <cfRule type="cellIs" dxfId="387" priority="565" operator="equal">
      <formula>"ERROR"</formula>
    </cfRule>
  </conditionalFormatting>
  <conditionalFormatting sqref="Q27">
    <cfRule type="cellIs" dxfId="386" priority="561" operator="equal">
      <formula>"INEXISTENTE"</formula>
    </cfRule>
    <cfRule type="cellIs" dxfId="385" priority="562" operator="equal">
      <formula>"INEFICIENTE"</formula>
    </cfRule>
    <cfRule type="cellIs" dxfId="384" priority="563" operator="equal">
      <formula>"CON DEFICIENCIAS"</formula>
    </cfRule>
    <cfRule type="cellIs" dxfId="383" priority="564" operator="equal">
      <formula>"EFICIENTE"</formula>
    </cfRule>
  </conditionalFormatting>
  <conditionalFormatting sqref="Q27">
    <cfRule type="cellIs" dxfId="382" priority="553" operator="equal">
      <formula>"INEXISTENTE"</formula>
    </cfRule>
    <cfRule type="cellIs" dxfId="381" priority="554" operator="equal">
      <formula>"INEFICAZ"</formula>
    </cfRule>
    <cfRule type="cellIs" dxfId="380" priority="555" operator="equal">
      <formula>"CON DEFICIENCIAS"</formula>
    </cfRule>
    <cfRule type="cellIs" dxfId="379" priority="556" operator="equal">
      <formula>"EFICAZ"</formula>
    </cfRule>
  </conditionalFormatting>
  <conditionalFormatting sqref="Q27">
    <cfRule type="cellIs" dxfId="378" priority="557" operator="equal">
      <formula>"CRÍTICO"</formula>
    </cfRule>
    <cfRule type="cellIs" dxfId="377" priority="558" operator="equal">
      <formula>"ALTO"</formula>
    </cfRule>
    <cfRule type="cellIs" dxfId="376" priority="559" operator="equal">
      <formula>"MEDIO"</formula>
    </cfRule>
    <cfRule type="cellIs" dxfId="375" priority="560" operator="equal">
      <formula>"BAJO"</formula>
    </cfRule>
  </conditionalFormatting>
  <conditionalFormatting sqref="Q26">
    <cfRule type="cellIs" dxfId="374" priority="552" operator="equal">
      <formula>"ERROR"</formula>
    </cfRule>
  </conditionalFormatting>
  <conditionalFormatting sqref="Q26">
    <cfRule type="cellIs" dxfId="373" priority="548" operator="equal">
      <formula>"INEXISTENTE"</formula>
    </cfRule>
    <cfRule type="cellIs" dxfId="372" priority="549" operator="equal">
      <formula>"INEFICIENTE"</formula>
    </cfRule>
    <cfRule type="cellIs" dxfId="371" priority="550" operator="equal">
      <formula>"CON DEFICIENCIAS"</formula>
    </cfRule>
    <cfRule type="cellIs" dxfId="370" priority="551" operator="equal">
      <formula>"EFICIENTE"</formula>
    </cfRule>
  </conditionalFormatting>
  <conditionalFormatting sqref="Q26">
    <cfRule type="cellIs" dxfId="369" priority="540" operator="equal">
      <formula>"INEXISTENTE"</formula>
    </cfRule>
    <cfRule type="cellIs" dxfId="368" priority="541" operator="equal">
      <formula>"INEFICAZ"</formula>
    </cfRule>
    <cfRule type="cellIs" dxfId="367" priority="542" operator="equal">
      <formula>"CON DEFICIENCIAS"</formula>
    </cfRule>
    <cfRule type="cellIs" dxfId="366" priority="543" operator="equal">
      <formula>"EFICAZ"</formula>
    </cfRule>
  </conditionalFormatting>
  <conditionalFormatting sqref="Q26">
    <cfRule type="cellIs" dxfId="365" priority="544" operator="equal">
      <formula>"CRÍTICO"</formula>
    </cfRule>
    <cfRule type="cellIs" dxfId="364" priority="545" operator="equal">
      <formula>"ALTO"</formula>
    </cfRule>
    <cfRule type="cellIs" dxfId="363" priority="546" operator="equal">
      <formula>"MEDIO"</formula>
    </cfRule>
    <cfRule type="cellIs" dxfId="362" priority="547" operator="equal">
      <formula>"BAJO"</formula>
    </cfRule>
  </conditionalFormatting>
  <conditionalFormatting sqref="Q25">
    <cfRule type="cellIs" dxfId="361" priority="539" operator="equal">
      <formula>"ERROR"</formula>
    </cfRule>
  </conditionalFormatting>
  <conditionalFormatting sqref="Q25">
    <cfRule type="cellIs" dxfId="360" priority="535" operator="equal">
      <formula>"INEXISTENTE"</formula>
    </cfRule>
    <cfRule type="cellIs" dxfId="359" priority="536" operator="equal">
      <formula>"INEFICIENTE"</formula>
    </cfRule>
    <cfRule type="cellIs" dxfId="358" priority="537" operator="equal">
      <formula>"CON DEFICIENCIAS"</formula>
    </cfRule>
    <cfRule type="cellIs" dxfId="357" priority="538" operator="equal">
      <formula>"EFICIENTE"</formula>
    </cfRule>
  </conditionalFormatting>
  <conditionalFormatting sqref="Q25">
    <cfRule type="cellIs" dxfId="356" priority="527" operator="equal">
      <formula>"INEXISTENTE"</formula>
    </cfRule>
    <cfRule type="cellIs" dxfId="355" priority="528" operator="equal">
      <formula>"INEFICAZ"</formula>
    </cfRule>
    <cfRule type="cellIs" dxfId="354" priority="529" operator="equal">
      <formula>"CON DEFICIENCIAS"</formula>
    </cfRule>
    <cfRule type="cellIs" dxfId="353" priority="530" operator="equal">
      <formula>"EFICAZ"</formula>
    </cfRule>
  </conditionalFormatting>
  <conditionalFormatting sqref="Q25">
    <cfRule type="cellIs" dxfId="352" priority="531" operator="equal">
      <formula>"CRÍTICO"</formula>
    </cfRule>
    <cfRule type="cellIs" dxfId="351" priority="532" operator="equal">
      <formula>"ALTO"</formula>
    </cfRule>
    <cfRule type="cellIs" dxfId="350" priority="533" operator="equal">
      <formula>"MEDIO"</formula>
    </cfRule>
    <cfRule type="cellIs" dxfId="349" priority="534" operator="equal">
      <formula>"BAJO"</formula>
    </cfRule>
  </conditionalFormatting>
  <conditionalFormatting sqref="Q24">
    <cfRule type="cellIs" dxfId="348" priority="526" operator="equal">
      <formula>"ERROR"</formula>
    </cfRule>
  </conditionalFormatting>
  <conditionalFormatting sqref="Q24">
    <cfRule type="cellIs" dxfId="347" priority="522" operator="equal">
      <formula>"INEXISTENTE"</formula>
    </cfRule>
    <cfRule type="cellIs" dxfId="346" priority="523" operator="equal">
      <formula>"INEFICIENTE"</formula>
    </cfRule>
    <cfRule type="cellIs" dxfId="345" priority="524" operator="equal">
      <formula>"CON DEFICIENCIAS"</formula>
    </cfRule>
    <cfRule type="cellIs" dxfId="344" priority="525" operator="equal">
      <formula>"EFICIENTE"</formula>
    </cfRule>
  </conditionalFormatting>
  <conditionalFormatting sqref="Q24">
    <cfRule type="cellIs" dxfId="343" priority="514" operator="equal">
      <formula>"INEXISTENTE"</formula>
    </cfRule>
    <cfRule type="cellIs" dxfId="342" priority="515" operator="equal">
      <formula>"INEFICAZ"</formula>
    </cfRule>
    <cfRule type="cellIs" dxfId="341" priority="516" operator="equal">
      <formula>"CON DEFICIENCIAS"</formula>
    </cfRule>
    <cfRule type="cellIs" dxfId="340" priority="517" operator="equal">
      <formula>"EFICAZ"</formula>
    </cfRule>
  </conditionalFormatting>
  <conditionalFormatting sqref="Q24">
    <cfRule type="cellIs" dxfId="339" priority="518" operator="equal">
      <formula>"CRÍTICO"</formula>
    </cfRule>
    <cfRule type="cellIs" dxfId="338" priority="519" operator="equal">
      <formula>"ALTO"</formula>
    </cfRule>
    <cfRule type="cellIs" dxfId="337" priority="520" operator="equal">
      <formula>"MEDIO"</formula>
    </cfRule>
    <cfRule type="cellIs" dxfId="336" priority="521" operator="equal">
      <formula>"BAJO"</formula>
    </cfRule>
  </conditionalFormatting>
  <conditionalFormatting sqref="Q23">
    <cfRule type="cellIs" dxfId="335" priority="513" operator="equal">
      <formula>"ERROR"</formula>
    </cfRule>
  </conditionalFormatting>
  <conditionalFormatting sqref="Q23">
    <cfRule type="cellIs" dxfId="334" priority="509" operator="equal">
      <formula>"INEXISTENTE"</formula>
    </cfRule>
    <cfRule type="cellIs" dxfId="333" priority="510" operator="equal">
      <formula>"INEFICIENTE"</formula>
    </cfRule>
    <cfRule type="cellIs" dxfId="332" priority="511" operator="equal">
      <formula>"CON DEFICIENCIAS"</formula>
    </cfRule>
    <cfRule type="cellIs" dxfId="331" priority="512" operator="equal">
      <formula>"EFICIENTE"</formula>
    </cfRule>
  </conditionalFormatting>
  <conditionalFormatting sqref="Q23">
    <cfRule type="cellIs" dxfId="330" priority="501" operator="equal">
      <formula>"INEXISTENTE"</formula>
    </cfRule>
    <cfRule type="cellIs" dxfId="329" priority="502" operator="equal">
      <formula>"INEFICAZ"</formula>
    </cfRule>
    <cfRule type="cellIs" dxfId="328" priority="503" operator="equal">
      <formula>"CON DEFICIENCIAS"</formula>
    </cfRule>
    <cfRule type="cellIs" dxfId="327" priority="504" operator="equal">
      <formula>"EFICAZ"</formula>
    </cfRule>
  </conditionalFormatting>
  <conditionalFormatting sqref="Q23">
    <cfRule type="cellIs" dxfId="326" priority="505" operator="equal">
      <formula>"CRÍTICO"</formula>
    </cfRule>
    <cfRule type="cellIs" dxfId="325" priority="506" operator="equal">
      <formula>"ALTO"</formula>
    </cfRule>
    <cfRule type="cellIs" dxfId="324" priority="507" operator="equal">
      <formula>"MEDIO"</formula>
    </cfRule>
    <cfRule type="cellIs" dxfId="323" priority="508" operator="equal">
      <formula>"BAJO"</formula>
    </cfRule>
  </conditionalFormatting>
  <conditionalFormatting sqref="B30:D30 K30:N30 Q30:R30 AB30:AC122">
    <cfRule type="cellIs" dxfId="322" priority="433" operator="equal">
      <formula>"ERROR"</formula>
    </cfRule>
  </conditionalFormatting>
  <conditionalFormatting sqref="K30:N30 Q30:R30">
    <cfRule type="cellIs" dxfId="321" priority="429" operator="equal">
      <formula>"INEXISTENTE"</formula>
    </cfRule>
    <cfRule type="cellIs" dxfId="320" priority="430" operator="equal">
      <formula>"INEFICIENTE"</formula>
    </cfRule>
    <cfRule type="cellIs" dxfId="319" priority="431" operator="equal">
      <formula>"CON DEFICIENCIAS"</formula>
    </cfRule>
    <cfRule type="cellIs" dxfId="318" priority="432" operator="equal">
      <formula>"EFICIENTE"</formula>
    </cfRule>
  </conditionalFormatting>
  <conditionalFormatting sqref="N30 Q30:R30 AB30:AC122">
    <cfRule type="cellIs" dxfId="317" priority="421" operator="equal">
      <formula>"INEXISTENTE"</formula>
    </cfRule>
    <cfRule type="cellIs" dxfId="316" priority="422" operator="equal">
      <formula>"INEFICAZ"</formula>
    </cfRule>
    <cfRule type="cellIs" dxfId="315" priority="423" operator="equal">
      <formula>"CON DEFICIENCIAS"</formula>
    </cfRule>
    <cfRule type="cellIs" dxfId="314" priority="424" operator="equal">
      <formula>"EFICAZ"</formula>
    </cfRule>
  </conditionalFormatting>
  <conditionalFormatting sqref="M30:N30 Q30:R30 AB30:AC122">
    <cfRule type="cellIs" dxfId="313" priority="425" operator="equal">
      <formula>"CRÍTICO"</formula>
    </cfRule>
    <cfRule type="cellIs" dxfId="312" priority="426" operator="equal">
      <formula>"ALTO"</formula>
    </cfRule>
    <cfRule type="cellIs" dxfId="311" priority="427" operator="equal">
      <formula>"MEDIO"</formula>
    </cfRule>
    <cfRule type="cellIs" dxfId="310" priority="428" operator="equal">
      <formula>"BAJO"</formula>
    </cfRule>
  </conditionalFormatting>
  <conditionalFormatting sqref="R30:Y30 AB30:AF30 AB31:AC122">
    <cfRule type="cellIs" dxfId="309" priority="420" operator="equal">
      <formula>"ERROR"</formula>
    </cfRule>
  </conditionalFormatting>
  <conditionalFormatting sqref="R30:Y30">
    <cfRule type="cellIs" dxfId="308" priority="416" operator="equal">
      <formula>"INEXISTENTE"</formula>
    </cfRule>
    <cfRule type="cellIs" dxfId="307" priority="417" operator="equal">
      <formula>"INEFICIENTE"</formula>
    </cfRule>
    <cfRule type="cellIs" dxfId="306" priority="418" operator="equal">
      <formula>"CON DEFICIENCIAS"</formula>
    </cfRule>
    <cfRule type="cellIs" dxfId="305" priority="419" operator="equal">
      <formula>"EFICIENTE"</formula>
    </cfRule>
  </conditionalFormatting>
  <conditionalFormatting sqref="R30:Y30 AB30:AF30 AB31:AC122">
    <cfRule type="cellIs" dxfId="304" priority="408" operator="equal">
      <formula>"INEXISTENTE"</formula>
    </cfRule>
    <cfRule type="cellIs" dxfId="303" priority="409" operator="equal">
      <formula>"INEFICAZ"</formula>
    </cfRule>
    <cfRule type="cellIs" dxfId="302" priority="410" operator="equal">
      <formula>"CON DEFICIENCIAS"</formula>
    </cfRule>
    <cfRule type="cellIs" dxfId="301" priority="411" operator="equal">
      <formula>"EFICAZ"</formula>
    </cfRule>
  </conditionalFormatting>
  <conditionalFormatting sqref="R30:Y30 AB30:AC122">
    <cfRule type="cellIs" dxfId="300" priority="412" operator="equal">
      <formula>"CRÍTICO"</formula>
    </cfRule>
    <cfRule type="cellIs" dxfId="299" priority="413" operator="equal">
      <formula>"ALTO"</formula>
    </cfRule>
    <cfRule type="cellIs" dxfId="298" priority="414" operator="equal">
      <formula>"MEDIO"</formula>
    </cfRule>
    <cfRule type="cellIs" dxfId="297" priority="415" operator="equal">
      <formula>"BAJO"</formula>
    </cfRule>
  </conditionalFormatting>
  <conditionalFormatting sqref="E24:E122">
    <cfRule type="cellIs" dxfId="296" priority="407" operator="equal">
      <formula>"ERROR"</formula>
    </cfRule>
  </conditionalFormatting>
  <conditionalFormatting sqref="E24:E122">
    <cfRule type="cellIs" dxfId="295" priority="403" operator="equal">
      <formula>"INEXISTENTE"</formula>
    </cfRule>
    <cfRule type="cellIs" dxfId="294" priority="404" operator="equal">
      <formula>"INEFICIENTE"</formula>
    </cfRule>
    <cfRule type="cellIs" dxfId="293" priority="405" operator="equal">
      <formula>"CON DEFICIENCIAS"</formula>
    </cfRule>
    <cfRule type="cellIs" dxfId="292" priority="406" operator="equal">
      <formula>"EFICIENTE"</formula>
    </cfRule>
  </conditionalFormatting>
  <conditionalFormatting sqref="O24:P122">
    <cfRule type="cellIs" dxfId="291" priority="311" operator="equal">
      <formula>"ERROR"</formula>
    </cfRule>
  </conditionalFormatting>
  <conditionalFormatting sqref="O24:P122">
    <cfRule type="cellIs" dxfId="290" priority="307" operator="equal">
      <formula>"INEXISTENTE"</formula>
    </cfRule>
    <cfRule type="cellIs" dxfId="289" priority="308" operator="equal">
      <formula>"INEFICIENTE"</formula>
    </cfRule>
    <cfRule type="cellIs" dxfId="288" priority="309" operator="equal">
      <formula>"CON DEFICIENCIAS"</formula>
    </cfRule>
    <cfRule type="cellIs" dxfId="287" priority="310" operator="equal">
      <formula>"EFICIENTE"</formula>
    </cfRule>
  </conditionalFormatting>
  <conditionalFormatting sqref="O24:P122">
    <cfRule type="cellIs" dxfId="286" priority="299" operator="equal">
      <formula>"INEXISTENTE"</formula>
    </cfRule>
    <cfRule type="cellIs" dxfId="285" priority="300" operator="equal">
      <formula>"INEFICAZ"</formula>
    </cfRule>
    <cfRule type="cellIs" dxfId="284" priority="301" operator="equal">
      <formula>"CON DEFICIENCIAS"</formula>
    </cfRule>
    <cfRule type="cellIs" dxfId="283" priority="302" operator="equal">
      <formula>"EFICAZ"</formula>
    </cfRule>
  </conditionalFormatting>
  <conditionalFormatting sqref="O24:P122">
    <cfRule type="cellIs" dxfId="282" priority="303" operator="equal">
      <formula>"CRÍTICO"</formula>
    </cfRule>
    <cfRule type="cellIs" dxfId="281" priority="304" operator="equal">
      <formula>"ALTO"</formula>
    </cfRule>
    <cfRule type="cellIs" dxfId="280" priority="305" operator="equal">
      <formula>"MEDIO"</formula>
    </cfRule>
    <cfRule type="cellIs" dxfId="279" priority="306" operator="equal">
      <formula>"BAJO"</formula>
    </cfRule>
  </conditionalFormatting>
  <conditionalFormatting sqref="J24:J122">
    <cfRule type="cellIs" dxfId="278" priority="298" operator="equal">
      <formula>"ERROR"</formula>
    </cfRule>
  </conditionalFormatting>
  <conditionalFormatting sqref="J24:J122">
    <cfRule type="cellIs" dxfId="277" priority="294" operator="equal">
      <formula>"INEXISTENTE"</formula>
    </cfRule>
    <cfRule type="cellIs" dxfId="276" priority="295" operator="equal">
      <formula>"INEFICIENTE"</formula>
    </cfRule>
    <cfRule type="cellIs" dxfId="275" priority="296" operator="equal">
      <formula>"CON DEFICIENCIAS"</formula>
    </cfRule>
    <cfRule type="cellIs" dxfId="274" priority="297" operator="equal">
      <formula>"EFICIENTE"</formula>
    </cfRule>
  </conditionalFormatting>
  <conditionalFormatting sqref="B11:C12">
    <cfRule type="cellIs" dxfId="273" priority="287" operator="equal">
      <formula>"ERROR"</formula>
    </cfRule>
  </conditionalFormatting>
  <conditionalFormatting sqref="H11:H16">
    <cfRule type="cellIs" dxfId="272" priority="281" operator="equal">
      <formula>"ERROR"</formula>
    </cfRule>
  </conditionalFormatting>
  <conditionalFormatting sqref="H11:H16">
    <cfRule type="cellIs" dxfId="271" priority="277" operator="equal">
      <formula>"INEXISTENTE"</formula>
    </cfRule>
    <cfRule type="cellIs" dxfId="270" priority="278" operator="equal">
      <formula>"INEFICIENTE"</formula>
    </cfRule>
    <cfRule type="cellIs" dxfId="269" priority="279" operator="equal">
      <formula>"CON DEFICIENCIAS"</formula>
    </cfRule>
    <cfRule type="cellIs" dxfId="268" priority="280" operator="equal">
      <formula>"EFICIENTE"</formula>
    </cfRule>
  </conditionalFormatting>
  <conditionalFormatting sqref="H11:H16">
    <cfRule type="cellIs" dxfId="267" priority="269" operator="equal">
      <formula>"INEXISTENTE"</formula>
    </cfRule>
    <cfRule type="cellIs" dxfId="266" priority="270" operator="equal">
      <formula>"INEFICAZ"</formula>
    </cfRule>
    <cfRule type="cellIs" dxfId="265" priority="271" operator="equal">
      <formula>"CON DEFICIENCIAS"</formula>
    </cfRule>
    <cfRule type="cellIs" dxfId="264" priority="272" operator="equal">
      <formula>"EFICAZ"</formula>
    </cfRule>
  </conditionalFormatting>
  <conditionalFormatting sqref="H11:H16">
    <cfRule type="cellIs" dxfId="263" priority="273" operator="equal">
      <formula>"CRÍTICO"</formula>
    </cfRule>
    <cfRule type="cellIs" dxfId="262" priority="274" operator="equal">
      <formula>"ALTO"</formula>
    </cfRule>
    <cfRule type="cellIs" dxfId="261" priority="275" operator="equal">
      <formula>"MEDIO"</formula>
    </cfRule>
    <cfRule type="cellIs" dxfId="260" priority="276" operator="equal">
      <formula>"BAJO"</formula>
    </cfRule>
  </conditionalFormatting>
  <conditionalFormatting sqref="H17">
    <cfRule type="cellIs" dxfId="259" priority="268" operator="equal">
      <formula>"ERROR"</formula>
    </cfRule>
  </conditionalFormatting>
  <conditionalFormatting sqref="H17">
    <cfRule type="cellIs" dxfId="258" priority="264" operator="equal">
      <formula>"INEXISTENTE"</formula>
    </cfRule>
    <cfRule type="cellIs" dxfId="257" priority="265" operator="equal">
      <formula>"INEFICIENTE"</formula>
    </cfRule>
    <cfRule type="cellIs" dxfId="256" priority="266" operator="equal">
      <formula>"CON DEFICIENCIAS"</formula>
    </cfRule>
    <cfRule type="cellIs" dxfId="255" priority="267" operator="equal">
      <formula>"EFICIENTE"</formula>
    </cfRule>
  </conditionalFormatting>
  <conditionalFormatting sqref="H17">
    <cfRule type="cellIs" dxfId="254" priority="256" operator="equal">
      <formula>"INEXISTENTE"</formula>
    </cfRule>
    <cfRule type="cellIs" dxfId="253" priority="257" operator="equal">
      <formula>"INEFICAZ"</formula>
    </cfRule>
    <cfRule type="cellIs" dxfId="252" priority="258" operator="equal">
      <formula>"CON DEFICIENCIAS"</formula>
    </cfRule>
    <cfRule type="cellIs" dxfId="251" priority="259" operator="equal">
      <formula>"EFICAZ"</formula>
    </cfRule>
  </conditionalFormatting>
  <conditionalFormatting sqref="H17">
    <cfRule type="cellIs" dxfId="250" priority="260" operator="equal">
      <formula>"CRÍTICO"</formula>
    </cfRule>
    <cfRule type="cellIs" dxfId="249" priority="261" operator="equal">
      <formula>"ALTO"</formula>
    </cfRule>
    <cfRule type="cellIs" dxfId="248" priority="262" operator="equal">
      <formula>"MEDIO"</formula>
    </cfRule>
    <cfRule type="cellIs" dxfId="247" priority="263" operator="equal">
      <formula>"BAJO"</formula>
    </cfRule>
  </conditionalFormatting>
  <conditionalFormatting sqref="L17">
    <cfRule type="cellIs" dxfId="246" priority="255" operator="equal">
      <formula>"ERROR"</formula>
    </cfRule>
  </conditionalFormatting>
  <conditionalFormatting sqref="L17">
    <cfRule type="cellIs" dxfId="245" priority="251" operator="equal">
      <formula>"INEXISTENTE"</formula>
    </cfRule>
    <cfRule type="cellIs" dxfId="244" priority="252" operator="equal">
      <formula>"INEFICIENTE"</formula>
    </cfRule>
    <cfRule type="cellIs" dxfId="243" priority="253" operator="equal">
      <formula>"CON DEFICIENCIAS"</formula>
    </cfRule>
    <cfRule type="cellIs" dxfId="242" priority="254" operator="equal">
      <formula>"EFICIENTE"</formula>
    </cfRule>
  </conditionalFormatting>
  <conditionalFormatting sqref="L11:L17">
    <cfRule type="cellIs" dxfId="241" priority="247" operator="equal">
      <formula>"INEXISTENTE"</formula>
    </cfRule>
    <cfRule type="cellIs" dxfId="240" priority="248" operator="equal">
      <formula>"INEFICAZ"</formula>
    </cfRule>
    <cfRule type="cellIs" dxfId="239" priority="249" operator="equal">
      <formula>"PARCIALMENTE EFICIENTE"</formula>
    </cfRule>
    <cfRule type="cellIs" dxfId="238" priority="250" operator="equal">
      <formula>"EFICAZ"</formula>
    </cfRule>
  </conditionalFormatting>
  <conditionalFormatting sqref="L9">
    <cfRule type="cellIs" dxfId="237" priority="246" operator="equal">
      <formula>"ERROR"</formula>
    </cfRule>
  </conditionalFormatting>
  <conditionalFormatting sqref="L9">
    <cfRule type="cellIs" dxfId="236" priority="242" operator="equal">
      <formula>"INEXISTENTE"</formula>
    </cfRule>
    <cfRule type="cellIs" dxfId="235" priority="243" operator="equal">
      <formula>"INEFICIENTE"</formula>
    </cfRule>
    <cfRule type="cellIs" dxfId="234" priority="244" operator="equal">
      <formula>"CON DEFICIENCIAS"</formula>
    </cfRule>
    <cfRule type="cellIs" dxfId="233" priority="245" operator="equal">
      <formula>"EFICIENTE"</formula>
    </cfRule>
  </conditionalFormatting>
  <conditionalFormatting sqref="P13">
    <cfRule type="cellIs" dxfId="232" priority="216" operator="equal">
      <formula>"ERROR"</formula>
    </cfRule>
  </conditionalFormatting>
  <conditionalFormatting sqref="P13">
    <cfRule type="cellIs" dxfId="231" priority="212" operator="equal">
      <formula>"INEXISTENTE"</formula>
    </cfRule>
    <cfRule type="cellIs" dxfId="230" priority="213" operator="equal">
      <formula>"INEFICIENTE"</formula>
    </cfRule>
    <cfRule type="cellIs" dxfId="229" priority="214" operator="equal">
      <formula>"CON DEFICIENCIAS"</formula>
    </cfRule>
    <cfRule type="cellIs" dxfId="228" priority="215" operator="equal">
      <formula>"EFICIENTE"</formula>
    </cfRule>
  </conditionalFormatting>
  <conditionalFormatting sqref="P13">
    <cfRule type="cellIs" dxfId="227" priority="208" operator="equal">
      <formula>"INEXISTENTE"</formula>
    </cfRule>
    <cfRule type="cellIs" dxfId="226" priority="209" operator="equal">
      <formula>"INEFICAZ"</formula>
    </cfRule>
    <cfRule type="cellIs" dxfId="225" priority="210" operator="equal">
      <formula>"PARCIALMENTE EFICIENTE"</formula>
    </cfRule>
    <cfRule type="cellIs" dxfId="224" priority="211" operator="equal">
      <formula>"EFICAZ"</formula>
    </cfRule>
  </conditionalFormatting>
  <conditionalFormatting sqref="L18">
    <cfRule type="cellIs" dxfId="223" priority="193" operator="equal">
      <formula>"ERROR"</formula>
    </cfRule>
  </conditionalFormatting>
  <conditionalFormatting sqref="L18">
    <cfRule type="cellIs" dxfId="222" priority="189" operator="equal">
      <formula>"INEXISTENTE"</formula>
    </cfRule>
    <cfRule type="cellIs" dxfId="221" priority="190" operator="equal">
      <formula>"INEFICIENTE"</formula>
    </cfRule>
    <cfRule type="cellIs" dxfId="220" priority="191" operator="equal">
      <formula>"CON DEFICIENCIAS"</formula>
    </cfRule>
    <cfRule type="cellIs" dxfId="219" priority="192" operator="equal">
      <formula>"EFICIENTE"</formula>
    </cfRule>
  </conditionalFormatting>
  <conditionalFormatting sqref="L10">
    <cfRule type="cellIs" dxfId="218" priority="185" operator="equal">
      <formula>"ERROR"</formula>
    </cfRule>
  </conditionalFormatting>
  <conditionalFormatting sqref="L10">
    <cfRule type="cellIs" dxfId="217" priority="181" operator="equal">
      <formula>"INEXISTENTE"</formula>
    </cfRule>
    <cfRule type="cellIs" dxfId="216" priority="182" operator="equal">
      <formula>"INADECUADO"</formula>
    </cfRule>
    <cfRule type="cellIs" dxfId="215" priority="183" operator="equal">
      <formula>"PARCIALMENTE ADECUADO"</formula>
    </cfRule>
    <cfRule type="cellIs" dxfId="214" priority="184" operator="equal">
      <formula>"ADECUADO"</formula>
    </cfRule>
  </conditionalFormatting>
  <conditionalFormatting sqref="J18">
    <cfRule type="cellIs" dxfId="213" priority="180" operator="equal">
      <formula>"ERROR"</formula>
    </cfRule>
  </conditionalFormatting>
  <conditionalFormatting sqref="J18">
    <cfRule type="cellIs" dxfId="212" priority="176" operator="equal">
      <formula>"INEXISTENTE"</formula>
    </cfRule>
    <cfRule type="cellIs" dxfId="211" priority="177" operator="equal">
      <formula>"INEFICIENTE"</formula>
    </cfRule>
    <cfRule type="cellIs" dxfId="210" priority="178" operator="equal">
      <formula>"CON DEFICIENCIAS"</formula>
    </cfRule>
    <cfRule type="cellIs" dxfId="209" priority="179" operator="equal">
      <formula>"EFICIENTE"</formula>
    </cfRule>
  </conditionalFormatting>
  <conditionalFormatting sqref="F18">
    <cfRule type="cellIs" dxfId="208" priority="175" operator="equal">
      <formula>"ERROR"</formula>
    </cfRule>
  </conditionalFormatting>
  <conditionalFormatting sqref="F18">
    <cfRule type="cellIs" dxfId="207" priority="171" operator="equal">
      <formula>"INEXISTENTE"</formula>
    </cfRule>
    <cfRule type="cellIs" dxfId="206" priority="172" operator="equal">
      <formula>"INADECUADO"</formula>
    </cfRule>
    <cfRule type="cellIs" dxfId="205" priority="173" operator="equal">
      <formula>"PARCIALMENTE ADECUADO"</formula>
    </cfRule>
    <cfRule type="cellIs" dxfId="204" priority="174" operator="equal">
      <formula>"ADECUADO"</formula>
    </cfRule>
  </conditionalFormatting>
  <conditionalFormatting sqref="O17">
    <cfRule type="cellIs" dxfId="203" priority="167" operator="equal">
      <formula>"ERROR"</formula>
    </cfRule>
  </conditionalFormatting>
  <conditionalFormatting sqref="O17">
    <cfRule type="cellIs" dxfId="202" priority="163" operator="equal">
      <formula>"INEXISTENTE"</formula>
    </cfRule>
    <cfRule type="cellIs" dxfId="201" priority="164" operator="equal">
      <formula>"INADECUADO"</formula>
    </cfRule>
    <cfRule type="cellIs" dxfId="200" priority="165" operator="equal">
      <formula>"PARCIALMENTE ADECUADO"</formula>
    </cfRule>
    <cfRule type="cellIs" dxfId="199" priority="166" operator="equal">
      <formula>"ADECUADO"</formula>
    </cfRule>
  </conditionalFormatting>
  <conditionalFormatting sqref="O17">
    <cfRule type="cellIs" dxfId="198" priority="160" operator="between">
      <formula>1</formula>
      <formula>1.99</formula>
    </cfRule>
    <cfRule type="cellIs" dxfId="197" priority="161" operator="between">
      <formula>2</formula>
      <formula>2.49</formula>
    </cfRule>
    <cfRule type="cellIs" dxfId="196" priority="162" operator="between">
      <formula>2.5</formula>
      <formula>3</formula>
    </cfRule>
  </conditionalFormatting>
  <conditionalFormatting sqref="K17">
    <cfRule type="cellIs" dxfId="195" priority="151" operator="equal">
      <formula>"ERROR"</formula>
    </cfRule>
  </conditionalFormatting>
  <conditionalFormatting sqref="K17">
    <cfRule type="cellIs" dxfId="194" priority="147" operator="equal">
      <formula>"INEXISTENTE"</formula>
    </cfRule>
    <cfRule type="cellIs" dxfId="193" priority="148" operator="equal">
      <formula>"INADECUADO"</formula>
    </cfRule>
    <cfRule type="cellIs" dxfId="192" priority="149" operator="equal">
      <formula>"PARCIALMENTE ADECUADO"</formula>
    </cfRule>
    <cfRule type="cellIs" dxfId="191" priority="150" operator="equal">
      <formula>"ADECUADO"</formula>
    </cfRule>
  </conditionalFormatting>
  <conditionalFormatting sqref="K17">
    <cfRule type="cellIs" dxfId="190" priority="144" operator="between">
      <formula>1</formula>
      <formula>1.99</formula>
    </cfRule>
    <cfRule type="cellIs" dxfId="189" priority="145" operator="between">
      <formula>2</formula>
      <formula>2.49</formula>
    </cfRule>
    <cfRule type="cellIs" dxfId="188" priority="146" operator="between">
      <formula>2.5</formula>
      <formula>3</formula>
    </cfRule>
  </conditionalFormatting>
  <conditionalFormatting sqref="G17">
    <cfRule type="cellIs" dxfId="187" priority="143" operator="equal">
      <formula>"ERROR"</formula>
    </cfRule>
  </conditionalFormatting>
  <conditionalFormatting sqref="G17">
    <cfRule type="cellIs" dxfId="186" priority="139" operator="equal">
      <formula>"INEXISTENTE"</formula>
    </cfRule>
    <cfRule type="cellIs" dxfId="185" priority="140" operator="equal">
      <formula>"INADECUADO"</formula>
    </cfRule>
    <cfRule type="cellIs" dxfId="184" priority="141" operator="equal">
      <formula>"PARCIALMENTE ADECUADO"</formula>
    </cfRule>
    <cfRule type="cellIs" dxfId="183" priority="142" operator="equal">
      <formula>"ADECUADO"</formula>
    </cfRule>
  </conditionalFormatting>
  <conditionalFormatting sqref="G17">
    <cfRule type="cellIs" dxfId="182" priority="136" operator="between">
      <formula>1</formula>
      <formula>1.99</formula>
    </cfRule>
    <cfRule type="cellIs" dxfId="181" priority="137" operator="between">
      <formula>2</formula>
      <formula>2.49</formula>
    </cfRule>
    <cfRule type="cellIs" dxfId="180" priority="138" operator="between">
      <formula>2.5</formula>
      <formula>3</formula>
    </cfRule>
  </conditionalFormatting>
  <conditionalFormatting sqref="G18">
    <cfRule type="cellIs" dxfId="179" priority="133" operator="between">
      <formula>0</formula>
      <formula>0.4999</formula>
    </cfRule>
    <cfRule type="cellIs" dxfId="178" priority="134" operator="between">
      <formula>0.5</formula>
      <formula>0.7499</formula>
    </cfRule>
    <cfRule type="cellIs" dxfId="177" priority="135" operator="between">
      <formula>0.75</formula>
      <formula>1</formula>
    </cfRule>
  </conditionalFormatting>
  <conditionalFormatting sqref="K18">
    <cfRule type="cellIs" dxfId="176" priority="130" operator="between">
      <formula>0</formula>
      <formula>0.4999</formula>
    </cfRule>
    <cfRule type="cellIs" dxfId="175" priority="131" operator="between">
      <formula>0.5</formula>
      <formula>0.7499</formula>
    </cfRule>
    <cfRule type="cellIs" dxfId="174" priority="132" operator="between">
      <formula>0.75</formula>
      <formula>1</formula>
    </cfRule>
  </conditionalFormatting>
  <conditionalFormatting sqref="O18">
    <cfRule type="cellIs" dxfId="173" priority="127" operator="between">
      <formula>0</formula>
      <formula>0.4999</formula>
    </cfRule>
    <cfRule type="cellIs" dxfId="172" priority="128" operator="between">
      <formula>0.5</formula>
      <formula>0.7499</formula>
    </cfRule>
    <cfRule type="cellIs" dxfId="171" priority="129" operator="between">
      <formula>0.75</formula>
      <formula>1</formula>
    </cfRule>
  </conditionalFormatting>
  <conditionalFormatting sqref="U32:Y33">
    <cfRule type="cellIs" dxfId="170" priority="126" operator="equal">
      <formula>"ERROR"</formula>
    </cfRule>
  </conditionalFormatting>
  <conditionalFormatting sqref="U32:Y33">
    <cfRule type="cellIs" dxfId="169" priority="122" operator="equal">
      <formula>"INEXISTENTE"</formula>
    </cfRule>
    <cfRule type="cellIs" dxfId="168" priority="123" operator="equal">
      <formula>"INEFICIENTE"</formula>
    </cfRule>
    <cfRule type="cellIs" dxfId="167" priority="124" operator="equal">
      <formula>"CON DEFICIENCIAS"</formula>
    </cfRule>
    <cfRule type="cellIs" dxfId="166" priority="125" operator="equal">
      <formula>"EFICIENTE"</formula>
    </cfRule>
  </conditionalFormatting>
  <conditionalFormatting sqref="U32:Y33">
    <cfRule type="cellIs" dxfId="165" priority="114" operator="equal">
      <formula>"INEXISTENTE"</formula>
    </cfRule>
    <cfRule type="cellIs" dxfId="164" priority="115" operator="equal">
      <formula>"INEFICAZ"</formula>
    </cfRule>
    <cfRule type="cellIs" dxfId="163" priority="116" operator="equal">
      <formula>"CON DEFICIENCIAS"</formula>
    </cfRule>
    <cfRule type="cellIs" dxfId="162" priority="117" operator="equal">
      <formula>"EFICAZ"</formula>
    </cfRule>
  </conditionalFormatting>
  <conditionalFormatting sqref="U32:Y33">
    <cfRule type="cellIs" dxfId="161" priority="118" operator="equal">
      <formula>"CRÍTICO"</formula>
    </cfRule>
    <cfRule type="cellIs" dxfId="160" priority="119" operator="equal">
      <formula>"ALTO"</formula>
    </cfRule>
    <cfRule type="cellIs" dxfId="159" priority="120" operator="equal">
      <formula>"MEDIO"</formula>
    </cfRule>
    <cfRule type="cellIs" dxfId="158" priority="121" operator="equal">
      <formula>"BAJO"</formula>
    </cfRule>
  </conditionalFormatting>
  <conditionalFormatting sqref="D9:E9">
    <cfRule type="cellIs" dxfId="157" priority="113" operator="equal">
      <formula>"ERROR"</formula>
    </cfRule>
  </conditionalFormatting>
  <conditionalFormatting sqref="D9">
    <cfRule type="cellIs" dxfId="156" priority="109" operator="equal">
      <formula>"INEXISTENTE"</formula>
    </cfRule>
    <cfRule type="cellIs" dxfId="155" priority="110" operator="equal">
      <formula>"INADECUADO"</formula>
    </cfRule>
    <cfRule type="cellIs" dxfId="154" priority="111" operator="equal">
      <formula>"PARCIALMENTE ADECUADO"</formula>
    </cfRule>
    <cfRule type="cellIs" dxfId="153" priority="112" operator="equal">
      <formula>"ADECUADO"</formula>
    </cfRule>
  </conditionalFormatting>
  <conditionalFormatting sqref="D11:D16">
    <cfRule type="cellIs" dxfId="152" priority="108" operator="equal">
      <formula>"ERROR"</formula>
    </cfRule>
  </conditionalFormatting>
  <conditionalFormatting sqref="D11:D16">
    <cfRule type="cellIs" dxfId="151" priority="104" operator="equal">
      <formula>"INEXISTENTE"</formula>
    </cfRule>
    <cfRule type="cellIs" dxfId="150" priority="105" operator="equal">
      <formula>"INADECUADO"</formula>
    </cfRule>
    <cfRule type="cellIs" dxfId="149" priority="106" operator="equal">
      <formula>"PARCIALMENTE ADECUADO"</formula>
    </cfRule>
    <cfRule type="cellIs" dxfId="148" priority="107" operator="equal">
      <formula>"ADECUADO"</formula>
    </cfRule>
  </conditionalFormatting>
  <conditionalFormatting sqref="D11:D16">
    <cfRule type="cellIs" dxfId="147" priority="96" operator="equal">
      <formula>"INEXISTENTE"</formula>
    </cfRule>
    <cfRule type="cellIs" dxfId="146" priority="97" operator="equal">
      <formula>"INEFECTIVO"</formula>
    </cfRule>
    <cfRule type="cellIs" dxfId="145" priority="98" operator="equal">
      <formula>"PARCIALMENTE EFECTIVO"</formula>
    </cfRule>
    <cfRule type="cellIs" dxfId="144" priority="99" operator="equal">
      <formula>"EFECTIVO"</formula>
    </cfRule>
  </conditionalFormatting>
  <conditionalFormatting sqref="D11:D16">
    <cfRule type="cellIs" dxfId="143" priority="100" operator="equal">
      <formula>"CRÍTICO"</formula>
    </cfRule>
    <cfRule type="cellIs" dxfId="142" priority="101" operator="equal">
      <formula>"ALTO"</formula>
    </cfRule>
    <cfRule type="cellIs" dxfId="141" priority="102" operator="equal">
      <formula>"MEDIO"</formula>
    </cfRule>
    <cfRule type="cellIs" dxfId="140" priority="103" operator="equal">
      <formula>"BAJO"</formula>
    </cfRule>
  </conditionalFormatting>
  <conditionalFormatting sqref="E17">
    <cfRule type="cellIs" dxfId="139" priority="66" operator="equal">
      <formula>"ERROR"</formula>
    </cfRule>
  </conditionalFormatting>
  <conditionalFormatting sqref="E17">
    <cfRule type="cellIs" dxfId="138" priority="62" operator="between">
      <formula>10</formula>
      <formula>18</formula>
    </cfRule>
  </conditionalFormatting>
  <conditionalFormatting sqref="E17">
    <cfRule type="cellIs" dxfId="137" priority="59" operator="between">
      <formula>6</formula>
      <formula>9</formula>
    </cfRule>
    <cfRule type="cellIs" dxfId="136" priority="60" operator="between">
      <formula>3</formula>
      <formula>5</formula>
    </cfRule>
    <cfRule type="cellIs" dxfId="135" priority="61" operator="between">
      <formula>1</formula>
      <formula>2</formula>
    </cfRule>
  </conditionalFormatting>
  <conditionalFormatting sqref="D17">
    <cfRule type="cellIs" dxfId="134" priority="58" operator="equal">
      <formula>"ERROR"</formula>
    </cfRule>
  </conditionalFormatting>
  <conditionalFormatting sqref="D17">
    <cfRule type="cellIs" dxfId="133" priority="54" operator="equal">
      <formula>"INEXISTENTE"</formula>
    </cfRule>
    <cfRule type="cellIs" dxfId="132" priority="55" operator="equal">
      <formula>"INADECUADO"</formula>
    </cfRule>
    <cfRule type="cellIs" dxfId="131" priority="56" operator="equal">
      <formula>"PARCIALMENTE ADECUADO"</formula>
    </cfRule>
    <cfRule type="cellIs" dxfId="130" priority="57" operator="equal">
      <formula>"ADECUADO"</formula>
    </cfRule>
  </conditionalFormatting>
  <conditionalFormatting sqref="D17">
    <cfRule type="cellIs" dxfId="129" priority="46" operator="equal">
      <formula>"INEXISTENTE"</formula>
    </cfRule>
    <cfRule type="cellIs" dxfId="128" priority="47" operator="equal">
      <formula>"INEFECTIVO"</formula>
    </cfRule>
    <cfRule type="cellIs" dxfId="127" priority="48" operator="equal">
      <formula>"PARCIALMENTE EFECTIVO"</formula>
    </cfRule>
    <cfRule type="cellIs" dxfId="126" priority="49" operator="equal">
      <formula>"EFECTIVO"</formula>
    </cfRule>
  </conditionalFormatting>
  <conditionalFormatting sqref="D17">
    <cfRule type="cellIs" dxfId="125" priority="50" operator="equal">
      <formula>"CRÍTICO"</formula>
    </cfRule>
    <cfRule type="cellIs" dxfId="124" priority="51" operator="equal">
      <formula>"ALTO"</formula>
    </cfRule>
    <cfRule type="cellIs" dxfId="123" priority="52" operator="equal">
      <formula>"MEDIO"</formula>
    </cfRule>
    <cfRule type="cellIs" dxfId="122" priority="53" operator="equal">
      <formula>"BAJO"</formula>
    </cfRule>
  </conditionalFormatting>
  <conditionalFormatting sqref="A31:A33 A29 A20:A27">
    <cfRule type="cellIs" dxfId="121" priority="45" operator="equal">
      <formula>"ERROR"</formula>
    </cfRule>
  </conditionalFormatting>
  <conditionalFormatting sqref="A29 A31:A33 A20:A27">
    <cfRule type="cellIs" dxfId="120" priority="41" operator="equal">
      <formula>"INEXISTENTE"</formula>
    </cfRule>
    <cfRule type="cellIs" dxfId="119" priority="42" operator="equal">
      <formula>"INADECUADO"</formula>
    </cfRule>
    <cfRule type="cellIs" dxfId="118" priority="43" operator="equal">
      <formula>"PARCIALMENTE ADECUADO"</formula>
    </cfRule>
    <cfRule type="cellIs" dxfId="117" priority="44" operator="equal">
      <formula>"ADECUADO"</formula>
    </cfRule>
  </conditionalFormatting>
  <conditionalFormatting sqref="A34 A28">
    <cfRule type="cellIs" dxfId="116" priority="40" operator="equal">
      <formula>"ERROR"</formula>
    </cfRule>
  </conditionalFormatting>
  <conditionalFormatting sqref="A28 A34">
    <cfRule type="cellIs" dxfId="115" priority="36" operator="equal">
      <formula>"INEXISTENTE"</formula>
    </cfRule>
    <cfRule type="cellIs" dxfId="114" priority="37" operator="equal">
      <formula>"INEFICIENTE"</formula>
    </cfRule>
    <cfRule type="cellIs" dxfId="113" priority="38" operator="equal">
      <formula>"CON DEFICIENCIAS"</formula>
    </cfRule>
    <cfRule type="cellIs" dxfId="112" priority="39" operator="equal">
      <formula>"EFICIENTE"</formula>
    </cfRule>
  </conditionalFormatting>
  <conditionalFormatting sqref="A30">
    <cfRule type="cellIs" dxfId="111" priority="35" operator="equal">
      <formula>"ERROR"</formula>
    </cfRule>
  </conditionalFormatting>
  <conditionalFormatting sqref="A30">
    <cfRule type="cellIs" dxfId="110" priority="31" operator="equal">
      <formula>"INEXISTENTE"</formula>
    </cfRule>
    <cfRule type="cellIs" dxfId="109" priority="32" operator="equal">
      <formula>"INEFICIENTE"</formula>
    </cfRule>
    <cfRule type="cellIs" dxfId="108" priority="33" operator="equal">
      <formula>"CON DEFICIENCIAS"</formula>
    </cfRule>
    <cfRule type="cellIs" dxfId="107" priority="34" operator="equal">
      <formula>"EFICIENTE"</formula>
    </cfRule>
  </conditionalFormatting>
  <conditionalFormatting sqref="I9">
    <cfRule type="cellIs" dxfId="106" priority="25" operator="equal">
      <formula>"ERROR"</formula>
    </cfRule>
  </conditionalFormatting>
  <conditionalFormatting sqref="I9">
    <cfRule type="cellIs" dxfId="105" priority="21" operator="equal">
      <formula>"INEXISTENTE"</formula>
    </cfRule>
    <cfRule type="cellIs" dxfId="104" priority="22" operator="equal">
      <formula>"INADECUADO"</formula>
    </cfRule>
    <cfRule type="cellIs" dxfId="103" priority="23" operator="equal">
      <formula>"PARCIALMENTE ADECUADO"</formula>
    </cfRule>
    <cfRule type="cellIs" dxfId="102" priority="24" operator="equal">
      <formula>"ADECUADO"</formula>
    </cfRule>
  </conditionalFormatting>
  <conditionalFormatting sqref="I9">
    <cfRule type="cellIs" dxfId="101" priority="13" operator="equal">
      <formula>"INEXISTENTE"</formula>
    </cfRule>
    <cfRule type="cellIs" dxfId="100" priority="14" operator="equal">
      <formula>"INEFECTIVO"</formula>
    </cfRule>
    <cfRule type="cellIs" dxfId="99" priority="15" operator="equal">
      <formula>"PARCIALMENTE EFECTIVO"</formula>
    </cfRule>
    <cfRule type="cellIs" dxfId="98" priority="16" operator="equal">
      <formula>"EFECTIVO"</formula>
    </cfRule>
  </conditionalFormatting>
  <conditionalFormatting sqref="I9">
    <cfRule type="cellIs" dxfId="97" priority="17" operator="equal">
      <formula>"CRÍTICO"</formula>
    </cfRule>
    <cfRule type="cellIs" dxfId="96" priority="18" operator="equal">
      <formula>"ALTO"</formula>
    </cfRule>
    <cfRule type="cellIs" dxfId="95" priority="19" operator="equal">
      <formula>"MEDIO"</formula>
    </cfRule>
    <cfRule type="cellIs" dxfId="94" priority="20" operator="equal">
      <formula>"BAJO"</formula>
    </cfRule>
  </conditionalFormatting>
  <conditionalFormatting sqref="I17">
    <cfRule type="cellIs" dxfId="93" priority="12" operator="equal">
      <formula>"ERROR"</formula>
    </cfRule>
  </conditionalFormatting>
  <conditionalFormatting sqref="I17">
    <cfRule type="cellIs" dxfId="92" priority="11" operator="between">
      <formula>10</formula>
      <formula>18</formula>
    </cfRule>
  </conditionalFormatting>
  <conditionalFormatting sqref="I17">
    <cfRule type="cellIs" dxfId="91" priority="8" operator="between">
      <formula>6</formula>
      <formula>9</formula>
    </cfRule>
    <cfRule type="cellIs" dxfId="90" priority="9" operator="between">
      <formula>3</formula>
      <formula>5</formula>
    </cfRule>
    <cfRule type="cellIs" dxfId="89" priority="10" operator="between">
      <formula>1</formula>
      <formula>2</formula>
    </cfRule>
  </conditionalFormatting>
  <conditionalFormatting sqref="B13:B14">
    <cfRule type="cellIs" dxfId="88" priority="7" operator="equal">
      <formula>"ERROR"</formula>
    </cfRule>
  </conditionalFormatting>
  <conditionalFormatting sqref="G24:G122">
    <cfRule type="cellIs" dxfId="87" priority="6" operator="equal">
      <formula>"ERROR"</formula>
    </cfRule>
  </conditionalFormatting>
  <conditionalFormatting sqref="G24:G122">
    <cfRule type="cellIs" dxfId="86" priority="2" operator="equal">
      <formula>"INEXISTENTE"</formula>
    </cfRule>
    <cfRule type="cellIs" dxfId="85" priority="3" operator="equal">
      <formula>"INADECUADO"</formula>
    </cfRule>
    <cfRule type="cellIs" dxfId="84" priority="4" operator="equal">
      <formula>"PARCIALMENTE ADECUADO"</formula>
    </cfRule>
    <cfRule type="cellIs" dxfId="83" priority="5" operator="equal">
      <formula>"ADECUADO"</formula>
    </cfRule>
  </conditionalFormatting>
  <conditionalFormatting sqref="D20:D22">
    <cfRule type="cellIs" dxfId="1" priority="1" operator="equal">
      <formula>"ERROR"</formula>
    </cfRule>
  </conditionalFormatting>
  <dataValidations xWindow="504" yWindow="366" count="21">
    <dataValidation type="list" allowBlank="1" showErrorMessage="1" errorTitle="MACROPROCESO" error="Seleccione un ítem de la lista." promptTitle="MACROPROCESO" prompt="Seleccione de la lista el MACROPROCESO a evaluar." sqref="B23:B122">
      <formula1>macroproceso_final</formula1>
    </dataValidation>
    <dataValidation type="list" allowBlank="1" showInputMessage="1" showErrorMessage="1" sqref="N23:N122">
      <formula1>Fraude_lista</formula1>
    </dataValidation>
    <dataValidation type="list" allowBlank="1" showInputMessage="1" showErrorMessage="1" sqref="T23:T122">
      <formula1>Existencia_lista</formula1>
    </dataValidation>
    <dataValidation type="list" allowBlank="1" showInputMessage="1" showErrorMessage="1" sqref="AF23:AF122">
      <formula1>HALLAZGO_AUD_ANT_Lista</formula1>
    </dataValidation>
    <dataValidation type="list" allowBlank="1" showInputMessage="1" showErrorMessage="1" sqref="AD23:AD122">
      <formula1>Incorrecciones_lista</formula1>
    </dataValidation>
    <dataValidation type="list" allowBlank="1" showInputMessage="1" showErrorMessage="1" sqref="AE23:AE122">
      <formula1>Evidencia_control_lista</formula1>
    </dataValidation>
    <dataValidation type="list" allowBlank="1" showInputMessage="1" showErrorMessage="1" sqref="Y23:Y122">
      <formula1>Tipo_lista</formula1>
    </dataValidation>
    <dataValidation type="list" allowBlank="1" showInputMessage="1" showErrorMessage="1" sqref="X23:X122">
      <formula1>Documentación</formula1>
    </dataValidation>
    <dataValidation type="list" allowBlank="1" showInputMessage="1" showErrorMessage="1" sqref="V23:V122">
      <formula1>Periodicidad_lista</formula1>
    </dataValidation>
    <dataValidation type="list" allowBlank="1" showInputMessage="1" showErrorMessage="1" sqref="U23:U122">
      <formula1>Clase_lista</formula1>
    </dataValidation>
    <dataValidation type="list" allowBlank="1" showInputMessage="1" showErrorMessage="1" sqref="K23:L122">
      <formula1>Impacto_1</formula1>
    </dataValidation>
    <dataValidation showDropDown="1" showErrorMessage="1" errorTitle="FACTOR DE RIESGO" promptTitle="FACTOR DE RIESGO" prompt="Seleccione el FACTOR DE RIESGO, asociado a cada Proceso" sqref="A23:A34"/>
    <dataValidation allowBlank="1" showInputMessage="1" showErrorMessage="1" promptTitle="Riesgo Identificado" prompt="Realice una descripción de los riesgos inherentes asociados a cada factor de riesgo por proceso." sqref="J22"/>
    <dataValidation type="list" allowBlank="1" showInputMessage="1" showErrorMessage="1" sqref="W23:W122">
      <formula1>Independencia_lista</formula1>
    </dataValidation>
    <dataValidation type="list" allowBlank="1" showInputMessage="1" showErrorMessage="1" sqref="C23:D122">
      <formula1>INDIRECT(B23)</formula1>
    </dataValidation>
    <dataValidation type="list" allowBlank="1" showInputMessage="1" showErrorMessage="1" sqref="E23:E122 F24:F122">
      <formula1>INDIRECT("ETAPA_" &amp; C23)</formula1>
    </dataValidation>
    <dataValidation type="list" allowBlank="1" showInputMessage="1" showErrorMessage="1" sqref="O23:O122">
      <formula1>IF(N23="Si",Naturaleza_fraude,"")</formula1>
    </dataValidation>
    <dataValidation type="list" allowBlank="1" showInputMessage="1" showErrorMessage="1" sqref="P23:P122">
      <formula1>IF(N23="Si",Condiciones_Fraude,"")</formula1>
    </dataValidation>
    <dataValidation type="list" allowBlank="1" showInputMessage="1" showErrorMessage="1" sqref="C5:E5">
      <formula1>Tipo_de_Auditoría</formula1>
    </dataValidation>
    <dataValidation type="list" allowBlank="1" showErrorMessage="1" promptTitle="Riesgo Identificado" prompt="Realice una descripción de los riesgos inherentes asociados a cada factor de riesgo por proceso." sqref="J23:J122">
      <formula1>IF(B23="GESTIÓN_FINANCIERA",INDIRECT("Riesgo_"&amp;C23),INDIRECT("Riesgo_"&amp;D23))</formula1>
    </dataValidation>
    <dataValidation type="list" allowBlank="1" showErrorMessage="1" errorTitle="FACTOR DE RIESGO" promptTitle="FACTOR DE RIESGO" prompt="Seleccione el FACTOR DE RIESGO, asociado a cada Proceso" sqref="G23:I122">
      <formula1>IF(OR(C23="Estados_Financieros",C23="Desempeño_Financiero"),INDIRECT(C23 &amp; "_"),IF(B23="GESTIÓN_PRESUPUESTAL",INDIRECT(D23),INDIRECT(D23&amp;"_"&amp;E23)))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120"/>
  <sheetViews>
    <sheetView topLeftCell="A46" zoomScale="90" zoomScaleNormal="90" workbookViewId="0">
      <selection activeCell="G76" sqref="G76"/>
    </sheetView>
  </sheetViews>
  <sheetFormatPr baseColWidth="10" defaultRowHeight="15" x14ac:dyDescent="0.25"/>
  <cols>
    <col min="1" max="1" width="27.140625" style="11" customWidth="1"/>
    <col min="2" max="2" width="18.85546875" style="11" customWidth="1"/>
    <col min="3" max="3" width="18.5703125" style="11" customWidth="1"/>
    <col min="4" max="4" width="24.85546875" style="11" customWidth="1"/>
    <col min="5" max="5" width="14.7109375" style="11" customWidth="1"/>
    <col min="6" max="6" width="19" style="11" customWidth="1"/>
    <col min="7" max="7" width="11.85546875" style="11" customWidth="1"/>
    <col min="8" max="8" width="24.85546875" style="11" customWidth="1"/>
    <col min="9" max="9" width="18" style="11" customWidth="1"/>
    <col min="10" max="10" width="14.42578125" style="11" customWidth="1"/>
    <col min="11" max="11" width="13.28515625" style="11" customWidth="1"/>
    <col min="12" max="12" width="36.85546875" style="11" customWidth="1"/>
    <col min="13" max="13" width="5.5703125" style="11" customWidth="1"/>
    <col min="14" max="14" width="18.7109375" style="11" customWidth="1"/>
    <col min="15" max="15" width="15.85546875" style="11" customWidth="1"/>
    <col min="16" max="16384" width="11.42578125" style="11"/>
  </cols>
  <sheetData>
    <row r="1" spans="1:10" x14ac:dyDescent="0.25">
      <c r="A1" s="54" t="s">
        <v>275</v>
      </c>
    </row>
    <row r="3" spans="1:10" x14ac:dyDescent="0.25">
      <c r="A3" s="55"/>
      <c r="B3" s="55"/>
      <c r="C3" s="533" t="s">
        <v>15</v>
      </c>
      <c r="D3" s="534"/>
      <c r="E3" s="534"/>
    </row>
    <row r="4" spans="1:10" ht="48" customHeight="1" x14ac:dyDescent="0.25">
      <c r="A4" s="55"/>
      <c r="B4" s="55"/>
      <c r="C4" s="188" t="s">
        <v>891</v>
      </c>
      <c r="D4" s="188" t="s">
        <v>892</v>
      </c>
      <c r="E4" s="188" t="s">
        <v>893</v>
      </c>
      <c r="G4" s="3"/>
      <c r="H4" s="3"/>
      <c r="I4" s="3"/>
    </row>
    <row r="5" spans="1:10" x14ac:dyDescent="0.25">
      <c r="A5" s="535" t="s">
        <v>16</v>
      </c>
      <c r="B5" s="186" t="s">
        <v>285</v>
      </c>
      <c r="C5" s="4">
        <v>3</v>
      </c>
      <c r="D5" s="98">
        <v>6</v>
      </c>
      <c r="E5" s="98">
        <v>9</v>
      </c>
      <c r="F5" s="3"/>
    </row>
    <row r="6" spans="1:10" x14ac:dyDescent="0.25">
      <c r="A6" s="535"/>
      <c r="B6" s="187" t="s">
        <v>284</v>
      </c>
      <c r="C6" s="5">
        <v>2</v>
      </c>
      <c r="D6" s="6">
        <v>4</v>
      </c>
      <c r="E6" s="98">
        <v>6</v>
      </c>
      <c r="F6" s="3"/>
    </row>
    <row r="7" spans="1:10" ht="20.25" customHeight="1" x14ac:dyDescent="0.25">
      <c r="A7" s="535"/>
      <c r="B7" s="187" t="s">
        <v>283</v>
      </c>
      <c r="C7" s="5">
        <v>1</v>
      </c>
      <c r="D7" s="7">
        <v>2</v>
      </c>
      <c r="E7" s="6">
        <v>3</v>
      </c>
      <c r="F7" s="3"/>
    </row>
    <row r="9" spans="1:10" ht="15.75" thickBot="1" x14ac:dyDescent="0.3">
      <c r="A9" s="56" t="s">
        <v>17</v>
      </c>
      <c r="B9" s="59" t="s">
        <v>296</v>
      </c>
      <c r="C9" s="59" t="s">
        <v>297</v>
      </c>
      <c r="D9" s="59" t="s">
        <v>295</v>
      </c>
    </row>
    <row r="10" spans="1:10" ht="15.75" thickBot="1" x14ac:dyDescent="0.3">
      <c r="A10" s="59" t="s">
        <v>272</v>
      </c>
      <c r="B10" s="59">
        <v>1</v>
      </c>
      <c r="C10" s="59">
        <v>2</v>
      </c>
      <c r="D10" s="59" t="s">
        <v>8</v>
      </c>
      <c r="F10" s="86"/>
    </row>
    <row r="11" spans="1:10" ht="15.75" thickBot="1" x14ac:dyDescent="0.3">
      <c r="A11" s="58" t="s">
        <v>273</v>
      </c>
      <c r="B11" s="58">
        <v>3</v>
      </c>
      <c r="C11" s="58">
        <v>5</v>
      </c>
      <c r="D11" s="58" t="s">
        <v>7</v>
      </c>
      <c r="F11" s="86"/>
      <c r="J11" s="11" t="s">
        <v>308</v>
      </c>
    </row>
    <row r="12" spans="1:10" x14ac:dyDescent="0.25">
      <c r="A12" s="12" t="s">
        <v>18</v>
      </c>
      <c r="B12" s="12">
        <v>6</v>
      </c>
      <c r="C12" s="12">
        <v>9</v>
      </c>
      <c r="D12" s="12" t="s">
        <v>6</v>
      </c>
      <c r="F12" s="86"/>
    </row>
    <row r="14" spans="1:10" ht="15.75" thickBot="1" x14ac:dyDescent="0.3">
      <c r="A14" s="54" t="s">
        <v>274</v>
      </c>
    </row>
    <row r="15" spans="1:10" ht="30" x14ac:dyDescent="0.25">
      <c r="A15" s="52" t="s">
        <v>29</v>
      </c>
      <c r="B15" s="89" t="s">
        <v>53</v>
      </c>
      <c r="C15" s="89" t="s">
        <v>63</v>
      </c>
      <c r="D15" s="194" t="s">
        <v>52</v>
      </c>
      <c r="E15" s="195" t="s">
        <v>298</v>
      </c>
      <c r="H15" s="412" t="s">
        <v>52</v>
      </c>
      <c r="I15" s="3" t="s">
        <v>298</v>
      </c>
    </row>
    <row r="16" spans="1:10" x14ac:dyDescent="0.25">
      <c r="A16" s="53">
        <v>9</v>
      </c>
      <c r="B16" s="1" t="s">
        <v>2</v>
      </c>
      <c r="C16" s="89">
        <v>9</v>
      </c>
      <c r="D16" s="194">
        <f>A16+C16</f>
        <v>18</v>
      </c>
      <c r="E16" s="87" t="s">
        <v>22</v>
      </c>
      <c r="H16" s="50">
        <v>1</v>
      </c>
      <c r="I16" s="50" t="s">
        <v>8</v>
      </c>
    </row>
    <row r="17" spans="1:19" x14ac:dyDescent="0.25">
      <c r="A17" s="53">
        <v>9</v>
      </c>
      <c r="B17" s="1" t="s">
        <v>3</v>
      </c>
      <c r="C17" s="89">
        <v>0</v>
      </c>
      <c r="D17" s="194">
        <f t="shared" ref="D17:D33" si="0">A17+C17</f>
        <v>9</v>
      </c>
      <c r="E17" s="73" t="s">
        <v>6</v>
      </c>
      <c r="H17" s="50">
        <v>2</v>
      </c>
      <c r="I17" s="50" t="s">
        <v>8</v>
      </c>
    </row>
    <row r="18" spans="1:19" x14ac:dyDescent="0.25">
      <c r="A18" s="53">
        <v>8</v>
      </c>
      <c r="B18" s="1" t="s">
        <v>2</v>
      </c>
      <c r="C18" s="89">
        <v>9</v>
      </c>
      <c r="D18" s="194">
        <f t="shared" si="0"/>
        <v>17</v>
      </c>
      <c r="E18" s="87" t="s">
        <v>22</v>
      </c>
      <c r="H18" s="50">
        <v>3</v>
      </c>
      <c r="I18" s="50" t="s">
        <v>7</v>
      </c>
    </row>
    <row r="19" spans="1:19" x14ac:dyDescent="0.25">
      <c r="A19" s="53">
        <v>8</v>
      </c>
      <c r="B19" s="1" t="s">
        <v>3</v>
      </c>
      <c r="C19" s="89">
        <v>0</v>
      </c>
      <c r="D19" s="194">
        <f t="shared" si="0"/>
        <v>8</v>
      </c>
      <c r="E19" s="73" t="s">
        <v>6</v>
      </c>
      <c r="H19" s="411">
        <v>4</v>
      </c>
      <c r="I19" s="3" t="s">
        <v>7</v>
      </c>
    </row>
    <row r="20" spans="1:19" x14ac:dyDescent="0.25">
      <c r="A20" s="53">
        <v>7</v>
      </c>
      <c r="B20" s="1" t="s">
        <v>2</v>
      </c>
      <c r="C20" s="89">
        <v>9</v>
      </c>
      <c r="D20" s="194">
        <f t="shared" si="0"/>
        <v>16</v>
      </c>
      <c r="E20" s="87" t="s">
        <v>22</v>
      </c>
      <c r="H20" s="411">
        <v>5</v>
      </c>
      <c r="I20" s="3" t="s">
        <v>7</v>
      </c>
    </row>
    <row r="21" spans="1:19" x14ac:dyDescent="0.25">
      <c r="A21" s="53">
        <v>7</v>
      </c>
      <c r="B21" s="1" t="s">
        <v>3</v>
      </c>
      <c r="C21" s="89">
        <v>0</v>
      </c>
      <c r="D21" s="194">
        <f t="shared" si="0"/>
        <v>7</v>
      </c>
      <c r="E21" s="73" t="s">
        <v>6</v>
      </c>
      <c r="H21" s="411">
        <v>6</v>
      </c>
      <c r="I21" s="3" t="s">
        <v>6</v>
      </c>
    </row>
    <row r="22" spans="1:19" x14ac:dyDescent="0.25">
      <c r="A22" s="53">
        <v>6</v>
      </c>
      <c r="B22" s="1" t="s">
        <v>2</v>
      </c>
      <c r="C22" s="89">
        <v>9</v>
      </c>
      <c r="D22" s="194">
        <f t="shared" si="0"/>
        <v>15</v>
      </c>
      <c r="E22" s="87" t="s">
        <v>22</v>
      </c>
      <c r="H22" s="411">
        <v>7</v>
      </c>
      <c r="I22" s="3" t="s">
        <v>6</v>
      </c>
    </row>
    <row r="23" spans="1:19" x14ac:dyDescent="0.25">
      <c r="A23" s="53">
        <v>6</v>
      </c>
      <c r="B23" s="1" t="s">
        <v>3</v>
      </c>
      <c r="C23" s="89">
        <v>0</v>
      </c>
      <c r="D23" s="194">
        <f t="shared" si="0"/>
        <v>6</v>
      </c>
      <c r="E23" s="73" t="s">
        <v>6</v>
      </c>
      <c r="H23" s="411">
        <v>8</v>
      </c>
      <c r="I23" s="3" t="s">
        <v>6</v>
      </c>
    </row>
    <row r="24" spans="1:19" x14ac:dyDescent="0.25">
      <c r="A24" s="53">
        <v>5</v>
      </c>
      <c r="B24" s="1" t="s">
        <v>2</v>
      </c>
      <c r="C24" s="89">
        <v>9</v>
      </c>
      <c r="D24" s="194">
        <f t="shared" si="0"/>
        <v>14</v>
      </c>
      <c r="E24" s="87" t="s">
        <v>22</v>
      </c>
      <c r="H24" s="411">
        <v>9</v>
      </c>
      <c r="I24" s="3" t="s">
        <v>6</v>
      </c>
    </row>
    <row r="25" spans="1:19" x14ac:dyDescent="0.25">
      <c r="A25" s="53">
        <v>5</v>
      </c>
      <c r="B25" s="1" t="s">
        <v>3</v>
      </c>
      <c r="C25" s="89">
        <v>0</v>
      </c>
      <c r="D25" s="194">
        <f t="shared" si="0"/>
        <v>5</v>
      </c>
      <c r="E25" s="88" t="s">
        <v>7</v>
      </c>
      <c r="H25" s="50">
        <v>10</v>
      </c>
      <c r="I25" s="50" t="s">
        <v>22</v>
      </c>
    </row>
    <row r="26" spans="1:19" x14ac:dyDescent="0.25">
      <c r="A26" s="53">
        <v>4</v>
      </c>
      <c r="B26" s="1" t="s">
        <v>2</v>
      </c>
      <c r="C26" s="89">
        <v>9</v>
      </c>
      <c r="D26" s="194">
        <f t="shared" si="0"/>
        <v>13</v>
      </c>
      <c r="E26" s="87" t="s">
        <v>22</v>
      </c>
      <c r="H26" s="50">
        <v>11</v>
      </c>
      <c r="I26" s="50" t="s">
        <v>22</v>
      </c>
    </row>
    <row r="27" spans="1:19" x14ac:dyDescent="0.25">
      <c r="A27" s="53">
        <v>4</v>
      </c>
      <c r="B27" s="1" t="s">
        <v>3</v>
      </c>
      <c r="C27" s="89">
        <v>0</v>
      </c>
      <c r="D27" s="194">
        <f t="shared" si="0"/>
        <v>4</v>
      </c>
      <c r="E27" s="88" t="s">
        <v>7</v>
      </c>
      <c r="H27" s="71">
        <v>12</v>
      </c>
      <c r="I27" s="71" t="s">
        <v>22</v>
      </c>
    </row>
    <row r="28" spans="1:19" x14ac:dyDescent="0.25">
      <c r="A28" s="53">
        <v>3</v>
      </c>
      <c r="B28" s="1" t="s">
        <v>2</v>
      </c>
      <c r="C28" s="89">
        <v>9</v>
      </c>
      <c r="D28" s="194">
        <f t="shared" si="0"/>
        <v>12</v>
      </c>
      <c r="E28" s="87" t="s">
        <v>22</v>
      </c>
      <c r="H28" s="411">
        <v>13</v>
      </c>
      <c r="I28" s="3" t="s">
        <v>22</v>
      </c>
      <c r="J28" s="71"/>
      <c r="K28" s="71"/>
      <c r="L28" s="71"/>
      <c r="S28" s="57"/>
    </row>
    <row r="29" spans="1:19" x14ac:dyDescent="0.25">
      <c r="A29" s="53">
        <v>3</v>
      </c>
      <c r="B29" s="1" t="s">
        <v>3</v>
      </c>
      <c r="C29" s="89">
        <v>0</v>
      </c>
      <c r="D29" s="194">
        <f t="shared" si="0"/>
        <v>3</v>
      </c>
      <c r="E29" s="88" t="s">
        <v>7</v>
      </c>
      <c r="H29" s="411">
        <v>14</v>
      </c>
      <c r="I29" s="3" t="s">
        <v>22</v>
      </c>
      <c r="J29" s="50"/>
      <c r="K29" s="50"/>
      <c r="L29" s="67"/>
    </row>
    <row r="30" spans="1:19" x14ac:dyDescent="0.25">
      <c r="A30" s="53">
        <v>2</v>
      </c>
      <c r="B30" s="1" t="s">
        <v>2</v>
      </c>
      <c r="C30" s="89">
        <v>9</v>
      </c>
      <c r="D30" s="194">
        <f t="shared" si="0"/>
        <v>11</v>
      </c>
      <c r="E30" s="87" t="s">
        <v>22</v>
      </c>
      <c r="H30" s="411">
        <v>15</v>
      </c>
      <c r="I30" s="3" t="s">
        <v>22</v>
      </c>
      <c r="J30" s="50"/>
      <c r="K30" s="50"/>
      <c r="L30" s="67"/>
    </row>
    <row r="31" spans="1:19" x14ac:dyDescent="0.25">
      <c r="A31" s="53">
        <v>2</v>
      </c>
      <c r="B31" s="1" t="s">
        <v>3</v>
      </c>
      <c r="C31" s="89">
        <v>0</v>
      </c>
      <c r="D31" s="194">
        <f t="shared" si="0"/>
        <v>2</v>
      </c>
      <c r="E31" s="51" t="s">
        <v>8</v>
      </c>
      <c r="H31" s="411">
        <v>16</v>
      </c>
      <c r="I31" s="3" t="s">
        <v>22</v>
      </c>
      <c r="J31" s="50"/>
      <c r="K31" s="50"/>
      <c r="L31" s="67"/>
    </row>
    <row r="32" spans="1:19" x14ac:dyDescent="0.25">
      <c r="A32" s="53">
        <v>1</v>
      </c>
      <c r="B32" s="1" t="s">
        <v>2</v>
      </c>
      <c r="C32" s="89">
        <v>9</v>
      </c>
      <c r="D32" s="194">
        <f t="shared" si="0"/>
        <v>10</v>
      </c>
      <c r="E32" s="87" t="s">
        <v>22</v>
      </c>
      <c r="H32" s="411">
        <v>17</v>
      </c>
      <c r="I32" s="3" t="s">
        <v>22</v>
      </c>
      <c r="J32" s="50"/>
      <c r="K32" s="50"/>
      <c r="L32" s="67"/>
      <c r="S32" s="57"/>
    </row>
    <row r="33" spans="1:19" x14ac:dyDescent="0.25">
      <c r="A33" s="53">
        <v>1</v>
      </c>
      <c r="B33" s="1" t="s">
        <v>3</v>
      </c>
      <c r="C33" s="89">
        <v>0</v>
      </c>
      <c r="D33" s="196">
        <f t="shared" si="0"/>
        <v>1</v>
      </c>
      <c r="E33" s="197" t="s">
        <v>8</v>
      </c>
      <c r="H33" s="411">
        <v>18</v>
      </c>
      <c r="I33" s="3" t="s">
        <v>22</v>
      </c>
      <c r="J33" s="67"/>
      <c r="K33" s="67"/>
      <c r="L33" s="67"/>
    </row>
    <row r="34" spans="1:19" x14ac:dyDescent="0.25">
      <c r="H34" s="60"/>
      <c r="I34" s="48"/>
      <c r="J34" s="48"/>
      <c r="K34" s="50"/>
      <c r="L34" s="60"/>
      <c r="M34" s="49"/>
      <c r="N34" s="50"/>
      <c r="O34" s="50"/>
      <c r="P34" s="50"/>
      <c r="Q34" s="66"/>
      <c r="R34" s="50"/>
      <c r="S34" s="67"/>
    </row>
    <row r="35" spans="1:19" x14ac:dyDescent="0.25">
      <c r="A35" s="54" t="s">
        <v>274</v>
      </c>
      <c r="H35" s="60"/>
      <c r="I35" s="48"/>
      <c r="J35" s="48"/>
      <c r="K35" s="50"/>
      <c r="L35" s="60"/>
      <c r="M35" s="49"/>
      <c r="N35" s="50"/>
      <c r="O35" s="50"/>
      <c r="P35" s="68"/>
      <c r="Q35" s="66"/>
      <c r="R35" s="50"/>
      <c r="S35" s="67"/>
    </row>
    <row r="36" spans="1:19" x14ac:dyDescent="0.25">
      <c r="A36" s="61" t="s">
        <v>22</v>
      </c>
      <c r="B36" s="536" t="s">
        <v>343</v>
      </c>
      <c r="C36" s="536"/>
      <c r="D36" s="536"/>
      <c r="E36" s="536"/>
      <c r="N36" s="67"/>
      <c r="O36" s="67"/>
      <c r="P36" s="67"/>
      <c r="Q36" s="67"/>
      <c r="R36" s="67"/>
      <c r="S36" s="67"/>
    </row>
    <row r="37" spans="1:19" x14ac:dyDescent="0.25">
      <c r="A37" s="62" t="s">
        <v>6</v>
      </c>
      <c r="B37" s="537" t="s">
        <v>344</v>
      </c>
      <c r="C37" s="537"/>
      <c r="D37" s="537"/>
      <c r="E37" s="537"/>
    </row>
    <row r="38" spans="1:19" x14ac:dyDescent="0.25">
      <c r="A38" s="63" t="s">
        <v>7</v>
      </c>
      <c r="B38" s="537" t="s">
        <v>345</v>
      </c>
      <c r="C38" s="537"/>
      <c r="D38" s="537"/>
      <c r="E38" s="537"/>
    </row>
    <row r="39" spans="1:19" x14ac:dyDescent="0.25">
      <c r="A39" s="64" t="s">
        <v>8</v>
      </c>
      <c r="B39" s="537" t="s">
        <v>346</v>
      </c>
      <c r="C39" s="537"/>
      <c r="D39" s="537"/>
      <c r="E39" s="537"/>
    </row>
    <row r="40" spans="1:19" x14ac:dyDescent="0.25">
      <c r="H40" s="72"/>
    </row>
    <row r="41" spans="1:19" x14ac:dyDescent="0.25">
      <c r="H41" s="67"/>
      <c r="I41" s="67"/>
      <c r="J41" s="67"/>
      <c r="K41" s="67"/>
      <c r="L41" s="67"/>
      <c r="M41" s="67"/>
      <c r="N41" s="67"/>
    </row>
    <row r="42" spans="1:19" x14ac:dyDescent="0.25">
      <c r="A42" s="56" t="s">
        <v>74</v>
      </c>
      <c r="H42" s="67"/>
      <c r="I42" s="67"/>
      <c r="J42" s="67"/>
      <c r="K42" s="67"/>
      <c r="L42" s="67"/>
      <c r="M42" s="67"/>
      <c r="N42" s="67"/>
    </row>
    <row r="43" spans="1:19" ht="15.75" thickBot="1" x14ac:dyDescent="0.3">
      <c r="A43" s="30" t="s">
        <v>66</v>
      </c>
      <c r="B43" s="30" t="s">
        <v>294</v>
      </c>
      <c r="C43" s="31" t="s">
        <v>278</v>
      </c>
      <c r="D43" s="31" t="s">
        <v>282</v>
      </c>
      <c r="E43" s="31" t="s">
        <v>877</v>
      </c>
      <c r="F43" s="31" t="s">
        <v>277</v>
      </c>
      <c r="G43" s="31" t="s">
        <v>276</v>
      </c>
      <c r="H43" s="92"/>
    </row>
    <row r="44" spans="1:19" x14ac:dyDescent="0.25">
      <c r="A44" s="8" t="s">
        <v>47</v>
      </c>
      <c r="B44" s="1">
        <v>1</v>
      </c>
      <c r="C44" s="1"/>
      <c r="D44" s="1"/>
      <c r="E44" s="1"/>
      <c r="F44" s="1"/>
      <c r="G44" s="1"/>
    </row>
    <row r="45" spans="1:19" x14ac:dyDescent="0.25">
      <c r="A45" s="8" t="s">
        <v>4</v>
      </c>
      <c r="B45" s="1">
        <v>0</v>
      </c>
      <c r="C45" s="1"/>
      <c r="D45" s="1"/>
      <c r="E45" s="1"/>
      <c r="F45" s="1"/>
      <c r="G45" s="1"/>
      <c r="H45" s="91"/>
    </row>
    <row r="46" spans="1:19" x14ac:dyDescent="0.25">
      <c r="A46" s="93" t="s">
        <v>43</v>
      </c>
      <c r="B46" s="1"/>
      <c r="C46" s="1">
        <v>3</v>
      </c>
      <c r="D46" s="1"/>
      <c r="E46" s="1"/>
      <c r="F46" s="1"/>
      <c r="G46" s="1"/>
      <c r="H46" s="91"/>
    </row>
    <row r="47" spans="1:19" x14ac:dyDescent="0.25">
      <c r="A47" s="8" t="s">
        <v>44</v>
      </c>
      <c r="B47" s="1"/>
      <c r="C47" s="1">
        <v>2</v>
      </c>
      <c r="D47" s="1"/>
      <c r="E47" s="1"/>
      <c r="F47" s="1"/>
      <c r="G47" s="1"/>
      <c r="H47" s="91"/>
    </row>
    <row r="48" spans="1:19" x14ac:dyDescent="0.25">
      <c r="A48" s="8" t="s">
        <v>42</v>
      </c>
      <c r="B48" s="1"/>
      <c r="C48" s="1">
        <v>1</v>
      </c>
      <c r="D48" s="1"/>
      <c r="E48" s="1"/>
      <c r="F48" s="1"/>
      <c r="G48" s="1"/>
      <c r="H48" s="91"/>
    </row>
    <row r="49" spans="1:10" x14ac:dyDescent="0.25">
      <c r="A49" s="8" t="s">
        <v>286</v>
      </c>
      <c r="B49" s="1"/>
      <c r="C49" s="1"/>
      <c r="D49" s="1">
        <v>3</v>
      </c>
      <c r="E49" s="1"/>
      <c r="F49" s="1"/>
      <c r="G49" s="1"/>
      <c r="H49" s="91"/>
    </row>
    <row r="50" spans="1:10" x14ac:dyDescent="0.25">
      <c r="A50" s="8" t="s">
        <v>287</v>
      </c>
      <c r="B50" s="1"/>
      <c r="C50" s="1"/>
      <c r="D50" s="1">
        <v>1</v>
      </c>
      <c r="E50" s="1"/>
      <c r="F50" s="1"/>
      <c r="G50" s="1"/>
      <c r="H50" s="91"/>
    </row>
    <row r="51" spans="1:10" x14ac:dyDescent="0.25">
      <c r="A51" s="8" t="s">
        <v>13</v>
      </c>
      <c r="B51" s="1"/>
      <c r="C51" s="1"/>
      <c r="D51" s="1"/>
      <c r="E51" s="1">
        <v>3</v>
      </c>
      <c r="F51" s="1"/>
      <c r="G51" s="1"/>
      <c r="H51" s="91"/>
    </row>
    <row r="52" spans="1:10" x14ac:dyDescent="0.25">
      <c r="A52" s="8" t="s">
        <v>14</v>
      </c>
      <c r="B52" s="1"/>
      <c r="C52" s="1"/>
      <c r="D52" s="1"/>
      <c r="E52" s="1">
        <v>1</v>
      </c>
      <c r="F52" s="1"/>
      <c r="G52" s="1"/>
      <c r="H52" s="91"/>
    </row>
    <row r="53" spans="1:10" x14ac:dyDescent="0.25">
      <c r="A53" s="8" t="s">
        <v>45</v>
      </c>
      <c r="B53" s="1"/>
      <c r="C53" s="1"/>
      <c r="D53" s="1"/>
      <c r="E53" s="1"/>
      <c r="F53" s="1">
        <v>3</v>
      </c>
      <c r="G53" s="1"/>
      <c r="H53" s="91"/>
    </row>
    <row r="54" spans="1:10" x14ac:dyDescent="0.25">
      <c r="A54" s="8" t="s">
        <v>46</v>
      </c>
      <c r="B54" s="1"/>
      <c r="C54" s="1"/>
      <c r="D54" s="1"/>
      <c r="E54" s="1"/>
      <c r="F54" s="1">
        <v>1</v>
      </c>
      <c r="G54" s="1"/>
      <c r="H54" s="91"/>
    </row>
    <row r="55" spans="1:10" x14ac:dyDescent="0.25">
      <c r="A55" s="200" t="s">
        <v>49</v>
      </c>
      <c r="B55" s="1"/>
      <c r="C55" s="1"/>
      <c r="D55" s="1"/>
      <c r="E55" s="1"/>
      <c r="F55" s="1"/>
      <c r="G55" s="1">
        <v>3</v>
      </c>
      <c r="H55" s="91"/>
    </row>
    <row r="56" spans="1:10" x14ac:dyDescent="0.25">
      <c r="A56" s="200" t="s">
        <v>50</v>
      </c>
      <c r="B56" s="1"/>
      <c r="C56" s="1"/>
      <c r="D56" s="1"/>
      <c r="E56" s="1"/>
      <c r="F56" s="1"/>
      <c r="G56" s="1">
        <v>1</v>
      </c>
      <c r="H56" s="91"/>
    </row>
    <row r="57" spans="1:10" x14ac:dyDescent="0.25">
      <c r="A57" s="60"/>
      <c r="B57" s="48"/>
      <c r="C57" s="48"/>
      <c r="D57" s="48"/>
      <c r="E57" s="48"/>
      <c r="F57" s="48"/>
      <c r="G57" s="48"/>
      <c r="H57" s="91"/>
    </row>
    <row r="58" spans="1:10" x14ac:dyDescent="0.25">
      <c r="A58" s="56" t="s">
        <v>306</v>
      </c>
      <c r="F58" s="202" t="s">
        <v>296</v>
      </c>
      <c r="G58" s="203" t="s">
        <v>297</v>
      </c>
      <c r="H58" s="204" t="s">
        <v>295</v>
      </c>
      <c r="I58" s="224"/>
    </row>
    <row r="59" spans="1:10" x14ac:dyDescent="0.25">
      <c r="A59" s="201" t="s">
        <v>65</v>
      </c>
      <c r="B59" s="538" t="s">
        <v>67</v>
      </c>
      <c r="C59" s="538"/>
      <c r="D59" s="538"/>
      <c r="E59" s="538"/>
      <c r="F59" s="206">
        <v>0</v>
      </c>
      <c r="G59" s="207">
        <v>0</v>
      </c>
      <c r="H59" s="201" t="s">
        <v>65</v>
      </c>
    </row>
    <row r="60" spans="1:10" x14ac:dyDescent="0.25">
      <c r="A60" s="223" t="s">
        <v>759</v>
      </c>
      <c r="B60" s="539" t="s">
        <v>315</v>
      </c>
      <c r="C60" s="539"/>
      <c r="D60" s="539"/>
      <c r="E60" s="539"/>
      <c r="F60" s="225">
        <v>1</v>
      </c>
      <c r="G60" s="226">
        <v>2</v>
      </c>
      <c r="H60" s="223" t="s">
        <v>759</v>
      </c>
    </row>
    <row r="61" spans="1:10" ht="30" x14ac:dyDescent="0.25">
      <c r="A61" s="222" t="s">
        <v>818</v>
      </c>
      <c r="B61" s="540" t="s">
        <v>314</v>
      </c>
      <c r="C61" s="540"/>
      <c r="D61" s="540"/>
      <c r="E61" s="540"/>
      <c r="F61" s="208">
        <v>2</v>
      </c>
      <c r="G61" s="209">
        <v>2.5</v>
      </c>
      <c r="H61" s="325" t="s">
        <v>818</v>
      </c>
    </row>
    <row r="62" spans="1:10" x14ac:dyDescent="0.25">
      <c r="A62" s="218" t="s">
        <v>758</v>
      </c>
      <c r="B62" s="541" t="s">
        <v>313</v>
      </c>
      <c r="C62" s="541"/>
      <c r="D62" s="541"/>
      <c r="E62" s="541"/>
      <c r="F62" s="228">
        <v>2.5</v>
      </c>
      <c r="G62" s="229">
        <v>3</v>
      </c>
      <c r="H62" s="218" t="s">
        <v>758</v>
      </c>
    </row>
    <row r="63" spans="1:10" x14ac:dyDescent="0.25">
      <c r="A63" s="67"/>
      <c r="B63" s="95"/>
      <c r="C63" s="95"/>
      <c r="D63" s="95"/>
      <c r="E63" s="95"/>
    </row>
    <row r="64" spans="1:10" x14ac:dyDescent="0.25">
      <c r="A64" s="54"/>
      <c r="H64" s="67"/>
      <c r="I64" s="67"/>
      <c r="J64" s="67"/>
    </row>
    <row r="65" spans="1:8" x14ac:dyDescent="0.25">
      <c r="B65" s="543" t="s">
        <v>312</v>
      </c>
      <c r="C65" s="543"/>
      <c r="D65" s="543"/>
      <c r="E65" s="543"/>
      <c r="F65" s="230"/>
      <c r="G65" s="230"/>
      <c r="H65" s="230"/>
    </row>
    <row r="66" spans="1:8" x14ac:dyDescent="0.25">
      <c r="B66" s="231" t="s">
        <v>65</v>
      </c>
      <c r="C66" s="232" t="s">
        <v>759</v>
      </c>
      <c r="D66" s="233" t="s">
        <v>818</v>
      </c>
      <c r="E66" s="234" t="s">
        <v>758</v>
      </c>
      <c r="F66" s="220"/>
      <c r="G66" s="221"/>
      <c r="H66" s="221"/>
    </row>
    <row r="67" spans="1:8" x14ac:dyDescent="0.25">
      <c r="A67" s="65"/>
      <c r="B67" s="235">
        <v>1</v>
      </c>
      <c r="C67" s="283">
        <v>1.3333330000000001</v>
      </c>
      <c r="D67" s="236">
        <v>2</v>
      </c>
      <c r="E67" s="237">
        <v>4</v>
      </c>
      <c r="F67" s="66"/>
      <c r="G67" s="240" t="s">
        <v>311</v>
      </c>
      <c r="H67" s="241" t="s">
        <v>307</v>
      </c>
    </row>
    <row r="68" spans="1:8" x14ac:dyDescent="0.25">
      <c r="A68" s="544" t="s">
        <v>52</v>
      </c>
      <c r="B68" s="90">
        <v>18</v>
      </c>
      <c r="C68" s="73">
        <f t="shared" ref="C68:C85" si="1">ROUNDUP(G68/$C$67,0)</f>
        <v>14</v>
      </c>
      <c r="D68" s="73">
        <f t="shared" ref="D68:D85" si="2">ROUNDUP(G68/$D$67,0)</f>
        <v>9</v>
      </c>
      <c r="E68" s="219">
        <f t="shared" ref="E68:E85" si="3">ROUNDUP(G68/$E$67,0)</f>
        <v>5</v>
      </c>
      <c r="F68" s="50"/>
      <c r="G68" s="238">
        <v>18</v>
      </c>
      <c r="H68" s="238" t="s">
        <v>22</v>
      </c>
    </row>
    <row r="69" spans="1:8" x14ac:dyDescent="0.25">
      <c r="A69" s="544"/>
      <c r="B69" s="90">
        <v>17</v>
      </c>
      <c r="C69" s="73">
        <f t="shared" si="1"/>
        <v>13</v>
      </c>
      <c r="D69" s="73">
        <f t="shared" si="2"/>
        <v>9</v>
      </c>
      <c r="E69" s="219">
        <f t="shared" si="3"/>
        <v>5</v>
      </c>
      <c r="F69" s="220"/>
      <c r="G69" s="238">
        <v>17</v>
      </c>
      <c r="H69" s="238" t="s">
        <v>22</v>
      </c>
    </row>
    <row r="70" spans="1:8" x14ac:dyDescent="0.25">
      <c r="A70" s="544"/>
      <c r="B70" s="90">
        <v>16</v>
      </c>
      <c r="C70" s="73">
        <f t="shared" si="1"/>
        <v>13</v>
      </c>
      <c r="D70" s="73">
        <f t="shared" si="2"/>
        <v>8</v>
      </c>
      <c r="E70" s="219">
        <f t="shared" si="3"/>
        <v>4</v>
      </c>
      <c r="F70" s="221"/>
      <c r="G70" s="238">
        <v>16</v>
      </c>
      <c r="H70" s="238" t="s">
        <v>22</v>
      </c>
    </row>
    <row r="71" spans="1:8" x14ac:dyDescent="0.25">
      <c r="A71" s="544"/>
      <c r="B71" s="90">
        <v>15</v>
      </c>
      <c r="C71" s="73">
        <f t="shared" si="1"/>
        <v>12</v>
      </c>
      <c r="D71" s="73">
        <f t="shared" si="2"/>
        <v>8</v>
      </c>
      <c r="E71" s="219">
        <f t="shared" si="3"/>
        <v>4</v>
      </c>
      <c r="F71" s="221"/>
      <c r="G71" s="238">
        <v>15</v>
      </c>
      <c r="H71" s="238" t="s">
        <v>22</v>
      </c>
    </row>
    <row r="72" spans="1:8" x14ac:dyDescent="0.25">
      <c r="A72" s="544"/>
      <c r="B72" s="90">
        <v>14</v>
      </c>
      <c r="C72" s="73">
        <f t="shared" si="1"/>
        <v>11</v>
      </c>
      <c r="D72" s="73">
        <f t="shared" si="2"/>
        <v>7</v>
      </c>
      <c r="E72" s="219">
        <f t="shared" si="3"/>
        <v>4</v>
      </c>
      <c r="F72" s="50"/>
      <c r="G72" s="238">
        <v>14</v>
      </c>
      <c r="H72" s="238" t="s">
        <v>22</v>
      </c>
    </row>
    <row r="73" spans="1:8" x14ac:dyDescent="0.25">
      <c r="A73" s="544"/>
      <c r="B73" s="90">
        <v>13</v>
      </c>
      <c r="C73" s="73">
        <f t="shared" si="1"/>
        <v>10</v>
      </c>
      <c r="D73" s="73">
        <f t="shared" si="2"/>
        <v>7</v>
      </c>
      <c r="E73" s="219">
        <f t="shared" si="3"/>
        <v>4</v>
      </c>
      <c r="F73" s="50"/>
      <c r="G73" s="238">
        <v>13</v>
      </c>
      <c r="H73" s="238" t="s">
        <v>22</v>
      </c>
    </row>
    <row r="74" spans="1:8" x14ac:dyDescent="0.25">
      <c r="A74" s="544"/>
      <c r="B74" s="90">
        <v>12</v>
      </c>
      <c r="C74" s="73">
        <f t="shared" si="1"/>
        <v>10</v>
      </c>
      <c r="D74" s="73">
        <f t="shared" si="2"/>
        <v>6</v>
      </c>
      <c r="E74" s="219">
        <f t="shared" si="3"/>
        <v>3</v>
      </c>
      <c r="F74" s="50"/>
      <c r="G74" s="238">
        <v>12</v>
      </c>
      <c r="H74" s="238" t="s">
        <v>22</v>
      </c>
    </row>
    <row r="75" spans="1:8" x14ac:dyDescent="0.25">
      <c r="A75" s="544"/>
      <c r="B75" s="90">
        <v>11</v>
      </c>
      <c r="C75" s="73">
        <f t="shared" si="1"/>
        <v>9</v>
      </c>
      <c r="D75" s="73">
        <f t="shared" si="2"/>
        <v>6</v>
      </c>
      <c r="E75" s="219">
        <f t="shared" si="3"/>
        <v>3</v>
      </c>
      <c r="F75" s="50"/>
      <c r="G75" s="238">
        <v>11</v>
      </c>
      <c r="H75" s="238" t="s">
        <v>22</v>
      </c>
    </row>
    <row r="76" spans="1:8" x14ac:dyDescent="0.25">
      <c r="A76" s="544"/>
      <c r="B76" s="90">
        <v>10</v>
      </c>
      <c r="C76" s="73">
        <f t="shared" si="1"/>
        <v>8</v>
      </c>
      <c r="D76" s="73">
        <f t="shared" si="2"/>
        <v>5</v>
      </c>
      <c r="E76" s="219">
        <f t="shared" si="3"/>
        <v>3</v>
      </c>
      <c r="F76" s="50"/>
      <c r="G76" s="238">
        <v>10</v>
      </c>
      <c r="H76" s="238" t="s">
        <v>22</v>
      </c>
    </row>
    <row r="77" spans="1:8" x14ac:dyDescent="0.25">
      <c r="A77" s="544"/>
      <c r="B77" s="90">
        <v>9</v>
      </c>
      <c r="C77" s="73">
        <f t="shared" si="1"/>
        <v>7</v>
      </c>
      <c r="D77" s="73">
        <f t="shared" si="2"/>
        <v>5</v>
      </c>
      <c r="E77" s="219">
        <f t="shared" si="3"/>
        <v>3</v>
      </c>
      <c r="F77" s="50"/>
      <c r="G77" s="238">
        <v>9</v>
      </c>
      <c r="H77" s="238" t="s">
        <v>6</v>
      </c>
    </row>
    <row r="78" spans="1:8" x14ac:dyDescent="0.25">
      <c r="A78" s="544"/>
      <c r="B78" s="90">
        <v>8</v>
      </c>
      <c r="C78" s="73">
        <f t="shared" si="1"/>
        <v>7</v>
      </c>
      <c r="D78" s="73">
        <f t="shared" si="2"/>
        <v>4</v>
      </c>
      <c r="E78" s="219">
        <f t="shared" si="3"/>
        <v>2</v>
      </c>
      <c r="F78" s="50"/>
      <c r="G78" s="238">
        <v>8</v>
      </c>
      <c r="H78" s="238" t="s">
        <v>6</v>
      </c>
    </row>
    <row r="79" spans="1:8" x14ac:dyDescent="0.25">
      <c r="A79" s="544"/>
      <c r="B79" s="90">
        <v>7</v>
      </c>
      <c r="C79" s="73">
        <f t="shared" si="1"/>
        <v>6</v>
      </c>
      <c r="D79" s="73">
        <f t="shared" si="2"/>
        <v>4</v>
      </c>
      <c r="E79" s="219">
        <f t="shared" si="3"/>
        <v>2</v>
      </c>
      <c r="F79" s="50"/>
      <c r="G79" s="238">
        <v>7</v>
      </c>
      <c r="H79" s="238" t="s">
        <v>6</v>
      </c>
    </row>
    <row r="80" spans="1:8" x14ac:dyDescent="0.25">
      <c r="A80" s="544"/>
      <c r="B80" s="90">
        <v>6</v>
      </c>
      <c r="C80" s="73">
        <f t="shared" si="1"/>
        <v>5</v>
      </c>
      <c r="D80" s="73">
        <f t="shared" si="2"/>
        <v>3</v>
      </c>
      <c r="E80" s="219">
        <f t="shared" si="3"/>
        <v>2</v>
      </c>
      <c r="F80" s="50"/>
      <c r="G80" s="238">
        <v>6</v>
      </c>
      <c r="H80" s="238" t="s">
        <v>6</v>
      </c>
    </row>
    <row r="81" spans="1:8" x14ac:dyDescent="0.25">
      <c r="A81" s="544"/>
      <c r="B81" s="90">
        <v>5</v>
      </c>
      <c r="C81" s="73">
        <f t="shared" si="1"/>
        <v>4</v>
      </c>
      <c r="D81" s="73">
        <f t="shared" si="2"/>
        <v>3</v>
      </c>
      <c r="E81" s="219">
        <f t="shared" si="3"/>
        <v>2</v>
      </c>
      <c r="F81" s="50"/>
      <c r="G81" s="238">
        <v>5</v>
      </c>
      <c r="H81" s="238" t="s">
        <v>7</v>
      </c>
    </row>
    <row r="82" spans="1:8" x14ac:dyDescent="0.25">
      <c r="A82" s="544"/>
      <c r="B82" s="90">
        <v>4</v>
      </c>
      <c r="C82" s="73">
        <f t="shared" si="1"/>
        <v>4</v>
      </c>
      <c r="D82" s="73">
        <f t="shared" si="2"/>
        <v>2</v>
      </c>
      <c r="E82" s="219">
        <f t="shared" si="3"/>
        <v>1</v>
      </c>
      <c r="F82" s="50"/>
      <c r="G82" s="238">
        <v>4</v>
      </c>
      <c r="H82" s="238" t="s">
        <v>7</v>
      </c>
    </row>
    <row r="83" spans="1:8" x14ac:dyDescent="0.25">
      <c r="A83" s="544"/>
      <c r="B83" s="90">
        <v>3</v>
      </c>
      <c r="C83" s="73">
        <f t="shared" si="1"/>
        <v>3</v>
      </c>
      <c r="D83" s="73">
        <f t="shared" si="2"/>
        <v>2</v>
      </c>
      <c r="E83" s="219">
        <f t="shared" si="3"/>
        <v>1</v>
      </c>
      <c r="F83" s="50"/>
      <c r="G83" s="238">
        <v>3</v>
      </c>
      <c r="H83" s="238" t="s">
        <v>7</v>
      </c>
    </row>
    <row r="84" spans="1:8" x14ac:dyDescent="0.25">
      <c r="A84" s="544"/>
      <c r="B84" s="90">
        <v>2</v>
      </c>
      <c r="C84" s="73">
        <f t="shared" si="1"/>
        <v>2</v>
      </c>
      <c r="D84" s="73">
        <f t="shared" si="2"/>
        <v>1</v>
      </c>
      <c r="E84" s="219">
        <f t="shared" si="3"/>
        <v>1</v>
      </c>
      <c r="F84" s="50"/>
      <c r="G84" s="238">
        <v>2</v>
      </c>
      <c r="H84" s="238" t="s">
        <v>8</v>
      </c>
    </row>
    <row r="85" spans="1:8" x14ac:dyDescent="0.25">
      <c r="A85" s="544"/>
      <c r="B85" s="90">
        <v>1</v>
      </c>
      <c r="C85" s="73">
        <f t="shared" si="1"/>
        <v>1</v>
      </c>
      <c r="D85" s="73">
        <f t="shared" si="2"/>
        <v>1</v>
      </c>
      <c r="E85" s="219">
        <f t="shared" si="3"/>
        <v>1</v>
      </c>
      <c r="F85" s="50"/>
      <c r="G85" s="239">
        <v>1</v>
      </c>
      <c r="H85" s="239" t="s">
        <v>8</v>
      </c>
    </row>
    <row r="86" spans="1:8" x14ac:dyDescent="0.25">
      <c r="G86" s="48"/>
      <c r="H86" s="91"/>
    </row>
    <row r="87" spans="1:8" x14ac:dyDescent="0.25">
      <c r="A87" s="67"/>
      <c r="B87" s="95"/>
      <c r="C87" s="95"/>
      <c r="D87" s="95"/>
      <c r="E87" s="95"/>
      <c r="F87" s="48"/>
      <c r="G87" s="48"/>
      <c r="H87" s="91"/>
    </row>
    <row r="88" spans="1:8" ht="15.75" thickBot="1" x14ac:dyDescent="0.3">
      <c r="A88" s="56" t="s">
        <v>75</v>
      </c>
    </row>
    <row r="89" spans="1:8" ht="38.25" x14ac:dyDescent="0.25">
      <c r="A89" s="94" t="s">
        <v>66</v>
      </c>
      <c r="B89" s="94" t="s">
        <v>23</v>
      </c>
      <c r="C89" s="94" t="s">
        <v>58</v>
      </c>
      <c r="D89" s="97" t="s">
        <v>27</v>
      </c>
      <c r="F89" s="92"/>
    </row>
    <row r="90" spans="1:8" x14ac:dyDescent="0.25">
      <c r="A90" s="99" t="s">
        <v>309</v>
      </c>
      <c r="B90" s="1">
        <v>3</v>
      </c>
      <c r="C90" s="65"/>
      <c r="D90" s="65"/>
    </row>
    <row r="91" spans="1:8" x14ac:dyDescent="0.25">
      <c r="A91" s="99" t="s">
        <v>64</v>
      </c>
      <c r="B91" s="1">
        <v>2</v>
      </c>
      <c r="C91" s="65"/>
      <c r="D91" s="65"/>
    </row>
    <row r="92" spans="1:8" x14ac:dyDescent="0.25">
      <c r="A92" s="99" t="s">
        <v>310</v>
      </c>
      <c r="B92" s="1">
        <v>1</v>
      </c>
      <c r="C92" s="65"/>
      <c r="D92" s="65"/>
    </row>
    <row r="93" spans="1:8" x14ac:dyDescent="0.25">
      <c r="A93" s="96" t="s">
        <v>54</v>
      </c>
      <c r="B93" s="65"/>
      <c r="C93" s="1">
        <v>3</v>
      </c>
      <c r="D93" s="1"/>
    </row>
    <row r="94" spans="1:8" ht="24" x14ac:dyDescent="0.25">
      <c r="A94" s="96" t="s">
        <v>56</v>
      </c>
      <c r="B94" s="65"/>
      <c r="C94" s="1">
        <v>2</v>
      </c>
      <c r="D94" s="1"/>
    </row>
    <row r="95" spans="1:8" ht="24" x14ac:dyDescent="0.25">
      <c r="A95" s="96" t="s">
        <v>57</v>
      </c>
      <c r="B95" s="65"/>
      <c r="C95" s="1">
        <v>1</v>
      </c>
      <c r="D95" s="1"/>
    </row>
    <row r="96" spans="1:8" x14ac:dyDescent="0.25">
      <c r="A96" s="99" t="s">
        <v>3</v>
      </c>
      <c r="B96" s="65"/>
      <c r="C96" s="1"/>
      <c r="D96" s="1">
        <v>3</v>
      </c>
    </row>
    <row r="97" spans="1:7" x14ac:dyDescent="0.25">
      <c r="A97" s="65" t="s">
        <v>2</v>
      </c>
      <c r="B97" s="65"/>
      <c r="C97" s="1"/>
      <c r="D97" s="1">
        <v>1</v>
      </c>
    </row>
    <row r="99" spans="1:7" x14ac:dyDescent="0.25">
      <c r="A99" s="56" t="s">
        <v>879</v>
      </c>
      <c r="D99" s="202" t="s">
        <v>296</v>
      </c>
      <c r="E99" s="203" t="s">
        <v>297</v>
      </c>
      <c r="F99" s="204" t="s">
        <v>295</v>
      </c>
    </row>
    <row r="100" spans="1:7" x14ac:dyDescent="0.25">
      <c r="A100" s="542" t="s">
        <v>67</v>
      </c>
      <c r="B100" s="542"/>
      <c r="C100" s="542"/>
      <c r="D100" s="206">
        <v>0</v>
      </c>
      <c r="E100" s="207">
        <v>0</v>
      </c>
      <c r="F100" s="213" t="s">
        <v>65</v>
      </c>
    </row>
    <row r="101" spans="1:7" x14ac:dyDescent="0.25">
      <c r="A101" s="539" t="s">
        <v>315</v>
      </c>
      <c r="B101" s="539"/>
      <c r="C101" s="539"/>
      <c r="D101" s="225">
        <v>1</v>
      </c>
      <c r="E101" s="226">
        <v>2</v>
      </c>
      <c r="F101" s="215" t="s">
        <v>880</v>
      </c>
    </row>
    <row r="102" spans="1:7" x14ac:dyDescent="0.25">
      <c r="A102" s="540" t="s">
        <v>314</v>
      </c>
      <c r="B102" s="540"/>
      <c r="C102" s="540"/>
      <c r="D102" s="208">
        <v>2</v>
      </c>
      <c r="E102" s="209">
        <v>2.5</v>
      </c>
      <c r="F102" s="216" t="s">
        <v>882</v>
      </c>
    </row>
    <row r="103" spans="1:7" x14ac:dyDescent="0.25">
      <c r="A103" s="541" t="s">
        <v>313</v>
      </c>
      <c r="B103" s="541"/>
      <c r="C103" s="541"/>
      <c r="D103" s="228">
        <v>2.5</v>
      </c>
      <c r="E103" s="229">
        <v>3</v>
      </c>
      <c r="F103" s="227" t="s">
        <v>881</v>
      </c>
    </row>
    <row r="104" spans="1:7" x14ac:dyDescent="0.25">
      <c r="A104" s="95"/>
      <c r="B104" s="95"/>
      <c r="C104" s="95"/>
      <c r="D104" s="95"/>
      <c r="E104" s="212"/>
      <c r="F104" s="212"/>
      <c r="G104" s="60"/>
    </row>
    <row r="105" spans="1:7" ht="36.75" customHeight="1" x14ac:dyDescent="0.25">
      <c r="A105" s="545" t="s">
        <v>76</v>
      </c>
      <c r="B105" s="546"/>
      <c r="C105" s="546"/>
      <c r="D105" s="546"/>
      <c r="E105" s="546"/>
    </row>
    <row r="106" spans="1:7" x14ac:dyDescent="0.25">
      <c r="A106" s="56" t="s">
        <v>17</v>
      </c>
    </row>
    <row r="107" spans="1:7" x14ac:dyDescent="0.25">
      <c r="A107" s="246" t="s">
        <v>71</v>
      </c>
      <c r="B107" s="247" t="s">
        <v>72</v>
      </c>
      <c r="C107" s="217" t="s">
        <v>73</v>
      </c>
    </row>
    <row r="108" spans="1:7" x14ac:dyDescent="0.25">
      <c r="A108" s="248">
        <v>1</v>
      </c>
      <c r="B108" s="249">
        <v>0</v>
      </c>
      <c r="C108" s="250" t="s">
        <v>70</v>
      </c>
    </row>
    <row r="109" spans="1:7" x14ac:dyDescent="0.25">
      <c r="A109" s="244">
        <v>1.5</v>
      </c>
      <c r="B109" s="103">
        <v>0.25</v>
      </c>
      <c r="C109" s="245" t="s">
        <v>70</v>
      </c>
    </row>
    <row r="110" spans="1:7" x14ac:dyDescent="0.25">
      <c r="A110" s="243">
        <v>2</v>
      </c>
      <c r="B110" s="103">
        <v>0.5</v>
      </c>
      <c r="C110" s="245" t="s">
        <v>761</v>
      </c>
    </row>
    <row r="111" spans="1:7" x14ac:dyDescent="0.25">
      <c r="A111" s="242">
        <v>2.5</v>
      </c>
      <c r="B111" s="103">
        <v>0.75</v>
      </c>
      <c r="C111" s="245" t="s">
        <v>69</v>
      </c>
    </row>
    <row r="112" spans="1:7" x14ac:dyDescent="0.25">
      <c r="A112" s="242">
        <v>3</v>
      </c>
      <c r="B112" s="103">
        <v>1</v>
      </c>
      <c r="C112" s="245" t="s">
        <v>69</v>
      </c>
    </row>
    <row r="116" spans="1:6" x14ac:dyDescent="0.25">
      <c r="A116" s="56" t="s">
        <v>760</v>
      </c>
      <c r="D116" s="202" t="s">
        <v>296</v>
      </c>
      <c r="E116" s="203" t="s">
        <v>297</v>
      </c>
      <c r="F116" s="204" t="s">
        <v>295</v>
      </c>
    </row>
    <row r="117" spans="1:6" x14ac:dyDescent="0.25">
      <c r="A117" s="542" t="s">
        <v>67</v>
      </c>
      <c r="B117" s="542"/>
      <c r="C117" s="542"/>
      <c r="D117" s="206">
        <v>0</v>
      </c>
      <c r="E117" s="207">
        <v>0</v>
      </c>
      <c r="F117" s="213" t="s">
        <v>65</v>
      </c>
    </row>
    <row r="118" spans="1:6" x14ac:dyDescent="0.25">
      <c r="A118" s="539" t="s">
        <v>315</v>
      </c>
      <c r="B118" s="539"/>
      <c r="C118" s="539"/>
      <c r="D118" s="225">
        <v>1</v>
      </c>
      <c r="E118" s="226">
        <v>2</v>
      </c>
      <c r="F118" s="317" t="s">
        <v>70</v>
      </c>
    </row>
    <row r="119" spans="1:6" x14ac:dyDescent="0.25">
      <c r="A119" s="540" t="s">
        <v>314</v>
      </c>
      <c r="B119" s="540"/>
      <c r="C119" s="540"/>
      <c r="D119" s="208">
        <v>2</v>
      </c>
      <c r="E119" s="209">
        <v>2.5</v>
      </c>
      <c r="F119" s="372" t="s">
        <v>68</v>
      </c>
    </row>
    <row r="120" spans="1:6" x14ac:dyDescent="0.25">
      <c r="A120" s="541" t="s">
        <v>313</v>
      </c>
      <c r="B120" s="541"/>
      <c r="C120" s="541"/>
      <c r="D120" s="228">
        <v>2.5</v>
      </c>
      <c r="E120" s="229">
        <v>3</v>
      </c>
      <c r="F120" s="318" t="s">
        <v>69</v>
      </c>
    </row>
  </sheetData>
  <mergeCells count="21">
    <mergeCell ref="A120:C120"/>
    <mergeCell ref="B65:E65"/>
    <mergeCell ref="A68:A85"/>
    <mergeCell ref="A101:C101"/>
    <mergeCell ref="A102:C102"/>
    <mergeCell ref="A103:C103"/>
    <mergeCell ref="A100:C100"/>
    <mergeCell ref="A105:E105"/>
    <mergeCell ref="A118:C118"/>
    <mergeCell ref="B59:E59"/>
    <mergeCell ref="B60:E60"/>
    <mergeCell ref="B61:E61"/>
    <mergeCell ref="A119:C119"/>
    <mergeCell ref="B62:E62"/>
    <mergeCell ref="A117:C117"/>
    <mergeCell ref="C3:E3"/>
    <mergeCell ref="A5:A7"/>
    <mergeCell ref="B36:E36"/>
    <mergeCell ref="B37:E37"/>
    <mergeCell ref="B39:E39"/>
    <mergeCell ref="B38:E38"/>
  </mergeCells>
  <conditionalFormatting sqref="C5:E7">
    <cfRule type="colorScale" priority="15">
      <colorScale>
        <cfvo type="num" val="1"/>
        <cfvo type="percentile" val="50"/>
        <cfvo type="max"/>
        <color rgb="FF00B050"/>
        <color rgb="FFFFFF00"/>
        <color rgb="FFFF0000"/>
      </colorScale>
    </cfRule>
  </conditionalFormatting>
  <conditionalFormatting sqref="F72:F85 F68">
    <cfRule type="colorScale" priority="11">
      <colorScale>
        <cfvo type="min"/>
        <cfvo type="percentile" val="40"/>
        <cfvo type="max"/>
        <color rgb="FF00B050"/>
        <color rgb="FFFFFF00"/>
        <color rgb="FFFF0000"/>
      </colorScale>
    </cfRule>
  </conditionalFormatting>
  <conditionalFormatting sqref="F72:F85">
    <cfRule type="colorScale" priority="8">
      <colorScale>
        <cfvo type="min"/>
        <cfvo type="percentile" val="40"/>
        <cfvo type="max"/>
        <color rgb="FF00B050"/>
        <color rgb="FFFFFF00"/>
        <color rgb="FFFF0000"/>
      </colorScale>
    </cfRule>
  </conditionalFormatting>
  <conditionalFormatting sqref="H64">
    <cfRule type="colorScale" priority="7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C68:D85">
    <cfRule type="colorScale" priority="6">
      <colorScale>
        <cfvo type="min"/>
        <cfvo type="percentile" val="40"/>
        <cfvo type="max"/>
        <color rgb="FF00B050"/>
        <color rgb="FFFFFF00"/>
        <color rgb="FFFF0000"/>
      </colorScale>
    </cfRule>
  </conditionalFormatting>
  <conditionalFormatting sqref="E68">
    <cfRule type="colorScale" priority="5">
      <colorScale>
        <cfvo type="min"/>
        <cfvo type="percentile" val="40"/>
        <cfvo type="max"/>
        <color rgb="FF00B050"/>
        <color rgb="FFFFFF00"/>
        <color rgb="FFFF0000"/>
      </colorScale>
    </cfRule>
  </conditionalFormatting>
  <conditionalFormatting sqref="C68:E85">
    <cfRule type="colorScale" priority="3">
      <colorScale>
        <cfvo type="min"/>
        <cfvo type="percentile" val="40"/>
        <cfvo type="max"/>
        <color rgb="FF00B050"/>
        <color rgb="FFFFFF00"/>
        <color rgb="FFFF0000"/>
      </colorScale>
    </cfRule>
    <cfRule type="colorScale" priority="4">
      <colorScale>
        <cfvo type="min"/>
        <cfvo type="percentile" val="40"/>
        <cfvo type="max"/>
        <color rgb="FF00B050"/>
        <color rgb="FFFFFF00"/>
        <color rgb="FFFF0000"/>
      </colorScale>
    </cfRule>
  </conditionalFormatting>
  <conditionalFormatting sqref="E69:E85">
    <cfRule type="colorScale" priority="2">
      <colorScale>
        <cfvo type="min"/>
        <cfvo type="percentile" val="40"/>
        <cfvo type="max"/>
        <color rgb="FF00B050"/>
        <color rgb="FFFFFF00"/>
        <color rgb="FFFF0000"/>
      </colorScale>
    </cfRule>
  </conditionalFormatting>
  <conditionalFormatting sqref="B68:E85">
    <cfRule type="colorScale" priority="1">
      <colorScale>
        <cfvo type="min"/>
        <cfvo type="percentile" val="50"/>
        <cfvo type="max"/>
        <color rgb="FF00B050"/>
        <color rgb="FFFFFF00"/>
        <color rgb="FFC00000"/>
      </colorScale>
    </cfRule>
  </conditionalFormatting>
  <dataValidations count="1">
    <dataValidation type="list" allowBlank="1" showInputMessage="1" showErrorMessage="1" sqref="A93:A95">
      <formula1>Incorrecciones_lista</formula1>
    </dataValidation>
  </dataValidations>
  <pageMargins left="0.70866141732283472" right="0.70866141732283472" top="0.55118110236220474" bottom="0.55118110236220474" header="0.31496062992125984" footer="0.31496062992125984"/>
  <pageSetup scale="65" orientation="landscape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3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5" x14ac:dyDescent="0.25"/>
  <cols>
    <col min="1" max="1" width="15.42578125" style="11" customWidth="1"/>
    <col min="2" max="2" width="9.7109375" style="11" customWidth="1"/>
    <col min="3" max="3" width="14.42578125" style="11" customWidth="1"/>
    <col min="4" max="4" width="22.85546875" style="11" customWidth="1"/>
    <col min="5" max="5" width="9.85546875" style="11" customWidth="1"/>
    <col min="6" max="6" width="13.140625" style="11" customWidth="1"/>
    <col min="7" max="7" width="33.42578125" style="11" customWidth="1"/>
    <col min="8" max="8" width="12.28515625" style="11" customWidth="1"/>
    <col min="9" max="9" width="11.42578125" style="11"/>
    <col min="10" max="10" width="14.42578125" style="11" customWidth="1"/>
    <col min="11" max="11" width="18" style="11" customWidth="1"/>
    <col min="12" max="16384" width="11.42578125" style="11"/>
  </cols>
  <sheetData>
    <row r="1" spans="1:10" x14ac:dyDescent="0.25">
      <c r="A1" s="191" t="s">
        <v>53</v>
      </c>
      <c r="B1" s="192" t="s">
        <v>288</v>
      </c>
      <c r="D1" s="198" t="s">
        <v>292</v>
      </c>
      <c r="E1" s="199" t="s">
        <v>289</v>
      </c>
      <c r="G1" s="198" t="s">
        <v>299</v>
      </c>
      <c r="H1" s="199" t="s">
        <v>288</v>
      </c>
    </row>
    <row r="2" spans="1:10" x14ac:dyDescent="0.25">
      <c r="A2" s="189" t="s">
        <v>13</v>
      </c>
      <c r="B2" s="193">
        <v>9</v>
      </c>
      <c r="D2" s="8" t="s">
        <v>45</v>
      </c>
      <c r="E2" s="100">
        <v>3</v>
      </c>
      <c r="G2" s="200" t="s">
        <v>47</v>
      </c>
      <c r="H2" s="11">
        <v>3</v>
      </c>
    </row>
    <row r="3" spans="1:10" x14ac:dyDescent="0.25">
      <c r="A3" s="189" t="s">
        <v>14</v>
      </c>
      <c r="B3" s="190">
        <v>0</v>
      </c>
      <c r="D3" s="8" t="s">
        <v>46</v>
      </c>
      <c r="E3" s="11">
        <v>1</v>
      </c>
      <c r="G3" s="200" t="s">
        <v>10</v>
      </c>
      <c r="H3" s="11">
        <v>2</v>
      </c>
    </row>
    <row r="4" spans="1:10" x14ac:dyDescent="0.25">
      <c r="A4" s="251"/>
      <c r="B4" s="252"/>
      <c r="G4" s="200" t="s">
        <v>48</v>
      </c>
      <c r="H4" s="11">
        <v>1</v>
      </c>
    </row>
    <row r="5" spans="1:10" x14ac:dyDescent="0.25">
      <c r="H5" s="50"/>
    </row>
    <row r="6" spans="1:10" x14ac:dyDescent="0.25">
      <c r="A6" s="62" t="s">
        <v>293</v>
      </c>
      <c r="B6" s="192" t="s">
        <v>289</v>
      </c>
      <c r="D6" s="198" t="s">
        <v>280</v>
      </c>
      <c r="E6" s="199" t="s">
        <v>289</v>
      </c>
      <c r="G6" s="198" t="s">
        <v>55</v>
      </c>
      <c r="H6" s="199" t="s">
        <v>288</v>
      </c>
    </row>
    <row r="7" spans="1:10" s="100" customFormat="1" x14ac:dyDescent="0.25">
      <c r="A7" s="8" t="s">
        <v>47</v>
      </c>
      <c r="B7" s="11">
        <v>1</v>
      </c>
      <c r="D7" s="200" t="s">
        <v>49</v>
      </c>
      <c r="E7" s="11">
        <v>3</v>
      </c>
      <c r="G7" s="101" t="s">
        <v>303</v>
      </c>
      <c r="H7" s="211">
        <v>3</v>
      </c>
      <c r="I7" s="210"/>
      <c r="J7" s="210"/>
    </row>
    <row r="8" spans="1:10" x14ac:dyDescent="0.25">
      <c r="A8" s="8" t="s">
        <v>4</v>
      </c>
      <c r="B8" s="11">
        <v>0</v>
      </c>
      <c r="D8" s="200" t="s">
        <v>50</v>
      </c>
      <c r="E8" s="11">
        <v>1</v>
      </c>
      <c r="G8" s="101" t="s">
        <v>304</v>
      </c>
      <c r="H8" s="211">
        <v>2</v>
      </c>
      <c r="I8" s="50"/>
      <c r="J8" s="50"/>
    </row>
    <row r="9" spans="1:10" x14ac:dyDescent="0.25">
      <c r="G9" s="101" t="s">
        <v>305</v>
      </c>
      <c r="H9" s="211">
        <v>1</v>
      </c>
      <c r="I9" s="50"/>
      <c r="J9" s="50"/>
    </row>
    <row r="10" spans="1:10" x14ac:dyDescent="0.25">
      <c r="A10" s="198" t="s">
        <v>279</v>
      </c>
      <c r="B10" s="199" t="s">
        <v>289</v>
      </c>
      <c r="I10" s="50"/>
      <c r="J10" s="50"/>
    </row>
    <row r="11" spans="1:10" x14ac:dyDescent="0.25">
      <c r="A11" s="93" t="s">
        <v>43</v>
      </c>
      <c r="B11" s="11">
        <v>3</v>
      </c>
    </row>
    <row r="12" spans="1:10" x14ac:dyDescent="0.25">
      <c r="A12" s="8" t="s">
        <v>44</v>
      </c>
      <c r="B12" s="11">
        <v>2</v>
      </c>
      <c r="G12" s="198" t="s">
        <v>20</v>
      </c>
      <c r="H12" s="199" t="s">
        <v>288</v>
      </c>
    </row>
    <row r="13" spans="1:10" x14ac:dyDescent="0.25">
      <c r="A13" s="8" t="s">
        <v>42</v>
      </c>
      <c r="B13" s="11">
        <v>1</v>
      </c>
      <c r="G13" s="101" t="s">
        <v>14</v>
      </c>
      <c r="H13" s="211">
        <v>3</v>
      </c>
    </row>
    <row r="14" spans="1:10" x14ac:dyDescent="0.25">
      <c r="G14" s="101" t="s">
        <v>13</v>
      </c>
      <c r="H14" s="211">
        <v>1</v>
      </c>
    </row>
    <row r="15" spans="1:10" x14ac:dyDescent="0.25">
      <c r="A15" s="198" t="s">
        <v>290</v>
      </c>
      <c r="B15" s="199" t="s">
        <v>289</v>
      </c>
    </row>
    <row r="16" spans="1:10" x14ac:dyDescent="0.25">
      <c r="A16" s="8" t="s">
        <v>286</v>
      </c>
      <c r="B16" s="11">
        <v>3</v>
      </c>
    </row>
    <row r="17" spans="1:12" x14ac:dyDescent="0.25">
      <c r="A17" s="8" t="s">
        <v>287</v>
      </c>
      <c r="B17" s="11">
        <v>1</v>
      </c>
      <c r="D17" s="62" t="s">
        <v>19</v>
      </c>
    </row>
    <row r="18" spans="1:12" x14ac:dyDescent="0.25">
      <c r="D18" s="9" t="s">
        <v>11</v>
      </c>
    </row>
    <row r="19" spans="1:12" x14ac:dyDescent="0.25">
      <c r="A19" s="198" t="s">
        <v>291</v>
      </c>
      <c r="B19" s="199" t="s">
        <v>289</v>
      </c>
      <c r="D19" s="10" t="s">
        <v>10</v>
      </c>
    </row>
    <row r="20" spans="1:12" x14ac:dyDescent="0.25">
      <c r="A20" s="8" t="s">
        <v>13</v>
      </c>
      <c r="B20" s="11">
        <v>3</v>
      </c>
      <c r="D20" s="10" t="s">
        <v>12</v>
      </c>
    </row>
    <row r="21" spans="1:12" x14ac:dyDescent="0.25">
      <c r="A21" s="8" t="s">
        <v>14</v>
      </c>
      <c r="B21" s="11">
        <v>1</v>
      </c>
      <c r="L21" s="3"/>
    </row>
    <row r="22" spans="1:12" ht="22.5" customHeight="1" x14ac:dyDescent="0.25"/>
    <row r="23" spans="1:12" s="102" customFormat="1" x14ac:dyDescent="0.25"/>
  </sheetData>
  <pageMargins left="0.7" right="0.7" top="0.75" bottom="0.75" header="0.3" footer="0.3"/>
  <pageSetup scale="69" orientation="landscape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K251"/>
  <sheetViews>
    <sheetView topLeftCell="C1" zoomScaleNormal="100" workbookViewId="0">
      <selection activeCell="E6" sqref="E6"/>
    </sheetView>
  </sheetViews>
  <sheetFormatPr baseColWidth="10" defaultRowHeight="15" x14ac:dyDescent="0.25"/>
  <cols>
    <col min="1" max="1" width="48.85546875" style="11" customWidth="1"/>
    <col min="2" max="2" width="43.28515625" style="11" bestFit="1" customWidth="1"/>
    <col min="3" max="3" width="41.28515625" style="162" customWidth="1"/>
    <col min="4" max="4" width="33.5703125" style="156" customWidth="1"/>
    <col min="5" max="5" width="53.5703125" style="91" customWidth="1"/>
    <col min="6" max="6" width="55.7109375" style="125" customWidth="1"/>
    <col min="7" max="7" width="33.42578125" style="11" customWidth="1"/>
    <col min="8" max="8" width="38.42578125" style="11" customWidth="1"/>
    <col min="9" max="9" width="11.42578125" style="11"/>
    <col min="10" max="10" width="38.5703125" style="11" customWidth="1"/>
    <col min="11" max="11" width="17" style="11" customWidth="1"/>
    <col min="12" max="12" width="34" style="11" customWidth="1"/>
    <col min="13" max="16384" width="11.42578125" style="11"/>
  </cols>
  <sheetData>
    <row r="1" spans="1:11" ht="30" x14ac:dyDescent="0.25">
      <c r="A1" s="56" t="s">
        <v>921</v>
      </c>
      <c r="B1" s="56" t="s">
        <v>924</v>
      </c>
      <c r="C1" s="115" t="s">
        <v>927</v>
      </c>
      <c r="D1" s="115" t="s">
        <v>117</v>
      </c>
      <c r="E1" s="117" t="s">
        <v>116</v>
      </c>
      <c r="F1" s="117" t="s">
        <v>780</v>
      </c>
      <c r="G1" s="56" t="s">
        <v>103</v>
      </c>
      <c r="H1" s="56" t="s">
        <v>9</v>
      </c>
      <c r="J1" s="56" t="s">
        <v>365</v>
      </c>
      <c r="K1" s="11" t="s">
        <v>51</v>
      </c>
    </row>
    <row r="2" spans="1:11" x14ac:dyDescent="0.25">
      <c r="A2" s="149" t="s">
        <v>920</v>
      </c>
      <c r="B2" s="149" t="s">
        <v>920</v>
      </c>
      <c r="F2" s="319" t="s">
        <v>926</v>
      </c>
      <c r="G2" s="11" t="s">
        <v>112</v>
      </c>
      <c r="H2" s="2" t="s">
        <v>6</v>
      </c>
      <c r="J2" s="11" t="s">
        <v>938</v>
      </c>
    </row>
    <row r="3" spans="1:11" ht="30" x14ac:dyDescent="0.25">
      <c r="A3" s="151" t="s">
        <v>922</v>
      </c>
      <c r="B3" s="152" t="s">
        <v>925</v>
      </c>
      <c r="C3" s="157" t="s">
        <v>925</v>
      </c>
      <c r="D3" s="157" t="s">
        <v>932</v>
      </c>
      <c r="F3" s="268" t="s">
        <v>340</v>
      </c>
      <c r="H3" s="11" t="s">
        <v>7</v>
      </c>
      <c r="J3" s="11" t="s">
        <v>366</v>
      </c>
      <c r="K3" s="11" t="s">
        <v>51</v>
      </c>
    </row>
    <row r="4" spans="1:11" ht="25.5" x14ac:dyDescent="0.25">
      <c r="A4" s="150" t="s">
        <v>923</v>
      </c>
      <c r="B4" s="152" t="s">
        <v>926</v>
      </c>
      <c r="C4" s="163" t="s">
        <v>108</v>
      </c>
      <c r="D4" s="158" t="s">
        <v>235</v>
      </c>
      <c r="F4" s="118" t="s">
        <v>508</v>
      </c>
      <c r="H4" s="11" t="s">
        <v>8</v>
      </c>
      <c r="J4" s="11" t="s">
        <v>367</v>
      </c>
      <c r="K4" s="11" t="s">
        <v>51</v>
      </c>
    </row>
    <row r="5" spans="1:11" ht="26.25" thickBot="1" x14ac:dyDescent="0.3">
      <c r="C5" s="163" t="s">
        <v>107</v>
      </c>
      <c r="F5" s="119" t="s">
        <v>699</v>
      </c>
    </row>
    <row r="6" spans="1:11" x14ac:dyDescent="0.25">
      <c r="C6" s="157" t="s">
        <v>926</v>
      </c>
      <c r="D6" s="157" t="s">
        <v>933</v>
      </c>
      <c r="E6" s="158" t="s">
        <v>230</v>
      </c>
      <c r="F6" s="118" t="s">
        <v>509</v>
      </c>
      <c r="H6" s="111" t="s">
        <v>78</v>
      </c>
      <c r="K6" s="75" t="s">
        <v>40</v>
      </c>
    </row>
    <row r="7" spans="1:11" ht="25.5" x14ac:dyDescent="0.25">
      <c r="C7" s="163" t="s">
        <v>80</v>
      </c>
      <c r="D7" s="158" t="s">
        <v>147</v>
      </c>
      <c r="E7" s="118" t="s">
        <v>407</v>
      </c>
      <c r="F7" s="119" t="s">
        <v>510</v>
      </c>
      <c r="H7" s="112" t="s">
        <v>2</v>
      </c>
      <c r="K7" s="11" t="s">
        <v>37</v>
      </c>
    </row>
    <row r="8" spans="1:11" ht="25.5" x14ac:dyDescent="0.25">
      <c r="C8" s="163" t="s">
        <v>81</v>
      </c>
      <c r="D8" s="158" t="s">
        <v>151</v>
      </c>
      <c r="E8" s="168" t="s">
        <v>408</v>
      </c>
      <c r="F8" s="121" t="s">
        <v>511</v>
      </c>
      <c r="H8" s="112" t="s">
        <v>3</v>
      </c>
      <c r="K8" s="11" t="s">
        <v>38</v>
      </c>
    </row>
    <row r="9" spans="1:11" ht="15.75" thickBot="1" x14ac:dyDescent="0.3">
      <c r="D9" s="158" t="s">
        <v>152</v>
      </c>
      <c r="E9" s="118" t="s">
        <v>764</v>
      </c>
      <c r="F9" s="122" t="s">
        <v>512</v>
      </c>
      <c r="H9" s="116"/>
    </row>
    <row r="10" spans="1:11" ht="25.5" x14ac:dyDescent="0.25">
      <c r="B10" s="150" t="s">
        <v>923</v>
      </c>
      <c r="E10" s="168" t="s">
        <v>409</v>
      </c>
      <c r="F10" s="124" t="s">
        <v>513</v>
      </c>
      <c r="H10" s="111" t="s">
        <v>355</v>
      </c>
    </row>
    <row r="11" spans="1:11" ht="30" x14ac:dyDescent="0.25">
      <c r="B11" s="154" t="s">
        <v>928</v>
      </c>
      <c r="C11" s="159" t="s">
        <v>928</v>
      </c>
      <c r="D11" s="159" t="s">
        <v>229</v>
      </c>
      <c r="E11" s="118" t="s">
        <v>502</v>
      </c>
      <c r="F11" s="129" t="s">
        <v>514</v>
      </c>
      <c r="H11" s="265" t="s">
        <v>363</v>
      </c>
      <c r="K11" s="11" t="s">
        <v>39</v>
      </c>
    </row>
    <row r="12" spans="1:11" ht="38.25" x14ac:dyDescent="0.25">
      <c r="B12" s="154" t="s">
        <v>929</v>
      </c>
      <c r="C12" s="164" t="s">
        <v>149</v>
      </c>
      <c r="D12" s="164" t="s">
        <v>102</v>
      </c>
      <c r="E12" s="168" t="s">
        <v>410</v>
      </c>
      <c r="F12" s="123" t="s">
        <v>515</v>
      </c>
      <c r="H12" s="265" t="s">
        <v>364</v>
      </c>
    </row>
    <row r="13" spans="1:11" ht="25.5" customHeight="1" x14ac:dyDescent="0.25">
      <c r="C13" s="164" t="s">
        <v>756</v>
      </c>
      <c r="D13" s="164" t="s">
        <v>320</v>
      </c>
      <c r="E13" s="118" t="s">
        <v>411</v>
      </c>
      <c r="F13" s="121" t="s">
        <v>516</v>
      </c>
      <c r="H13" s="265" t="s">
        <v>351</v>
      </c>
    </row>
    <row r="14" spans="1:11" ht="25.5" x14ac:dyDescent="0.25">
      <c r="C14" s="164" t="s">
        <v>104</v>
      </c>
      <c r="D14" s="164" t="s">
        <v>321</v>
      </c>
      <c r="E14" s="168" t="s">
        <v>412</v>
      </c>
      <c r="F14" s="128" t="s">
        <v>517</v>
      </c>
      <c r="H14" s="265" t="s">
        <v>352</v>
      </c>
    </row>
    <row r="15" spans="1:11" ht="30" x14ac:dyDescent="0.25">
      <c r="C15" s="164" t="s">
        <v>150</v>
      </c>
      <c r="D15" s="159" t="s">
        <v>322</v>
      </c>
      <c r="E15" s="118" t="s">
        <v>413</v>
      </c>
      <c r="F15" s="131" t="s">
        <v>518</v>
      </c>
      <c r="H15" s="265" t="s">
        <v>33</v>
      </c>
    </row>
    <row r="16" spans="1:11" ht="25.5" x14ac:dyDescent="0.25">
      <c r="C16" s="159" t="s">
        <v>929</v>
      </c>
      <c r="D16" s="164" t="s">
        <v>102</v>
      </c>
      <c r="E16" s="168" t="s">
        <v>873</v>
      </c>
      <c r="F16" s="132" t="s">
        <v>519</v>
      </c>
      <c r="H16" s="265" t="s">
        <v>353</v>
      </c>
    </row>
    <row r="17" spans="1:8" ht="38.25" x14ac:dyDescent="0.25">
      <c r="C17" s="165" t="s">
        <v>102</v>
      </c>
      <c r="D17" s="164" t="s">
        <v>320</v>
      </c>
      <c r="E17" s="118" t="s">
        <v>414</v>
      </c>
      <c r="F17" s="133" t="s">
        <v>520</v>
      </c>
      <c r="H17" s="265" t="s">
        <v>354</v>
      </c>
    </row>
    <row r="18" spans="1:8" ht="51" x14ac:dyDescent="0.25">
      <c r="C18" s="164" t="s">
        <v>319</v>
      </c>
      <c r="D18" s="164" t="s">
        <v>321</v>
      </c>
      <c r="E18" s="168" t="s">
        <v>415</v>
      </c>
      <c r="F18" s="130" t="s">
        <v>706</v>
      </c>
      <c r="H18" s="265" t="s">
        <v>356</v>
      </c>
    </row>
    <row r="19" spans="1:8" ht="38.25" x14ac:dyDescent="0.25">
      <c r="C19" s="164" t="s">
        <v>109</v>
      </c>
      <c r="E19" s="118" t="s">
        <v>416</v>
      </c>
      <c r="F19" s="134" t="s">
        <v>521</v>
      </c>
      <c r="H19" s="265" t="s">
        <v>358</v>
      </c>
    </row>
    <row r="20" spans="1:8" ht="25.5" x14ac:dyDescent="0.25">
      <c r="B20" s="151" t="s">
        <v>922</v>
      </c>
      <c r="E20" s="168" t="s">
        <v>417</v>
      </c>
      <c r="F20" s="135" t="s">
        <v>522</v>
      </c>
      <c r="H20" s="265" t="s">
        <v>360</v>
      </c>
    </row>
    <row r="21" spans="1:8" ht="25.5" x14ac:dyDescent="0.25">
      <c r="B21" s="153" t="s">
        <v>930</v>
      </c>
      <c r="C21" s="160" t="s">
        <v>930</v>
      </c>
      <c r="D21" s="160" t="s">
        <v>930</v>
      </c>
      <c r="E21" s="118" t="s">
        <v>418</v>
      </c>
      <c r="F21" s="120" t="s">
        <v>523</v>
      </c>
      <c r="H21" s="265" t="s">
        <v>31</v>
      </c>
    </row>
    <row r="22" spans="1:8" ht="26.25" thickBot="1" x14ac:dyDescent="0.3">
      <c r="B22" s="153" t="s">
        <v>931</v>
      </c>
      <c r="C22" s="166" t="s">
        <v>153</v>
      </c>
      <c r="D22" s="161" t="s">
        <v>206</v>
      </c>
      <c r="E22" s="168" t="s">
        <v>419</v>
      </c>
      <c r="F22" s="119" t="s">
        <v>524</v>
      </c>
    </row>
    <row r="23" spans="1:8" ht="25.5" x14ac:dyDescent="0.25">
      <c r="C23" s="166" t="s">
        <v>154</v>
      </c>
      <c r="D23" s="161" t="s">
        <v>207</v>
      </c>
      <c r="E23" s="118" t="s">
        <v>420</v>
      </c>
      <c r="F23" s="120" t="s">
        <v>525</v>
      </c>
      <c r="G23" s="114"/>
      <c r="H23" s="111" t="s">
        <v>357</v>
      </c>
    </row>
    <row r="24" spans="1:8" ht="38.25" x14ac:dyDescent="0.25">
      <c r="C24" s="166" t="s">
        <v>155</v>
      </c>
      <c r="D24" s="161" t="s">
        <v>208</v>
      </c>
      <c r="E24" s="168" t="s">
        <v>421</v>
      </c>
      <c r="F24" s="136" t="s">
        <v>526</v>
      </c>
      <c r="H24" s="265" t="s">
        <v>34</v>
      </c>
    </row>
    <row r="25" spans="1:8" x14ac:dyDescent="0.25">
      <c r="C25" s="166" t="s">
        <v>156</v>
      </c>
      <c r="D25" s="161" t="s">
        <v>209</v>
      </c>
      <c r="E25" s="118" t="s">
        <v>422</v>
      </c>
      <c r="F25" s="124" t="s">
        <v>527</v>
      </c>
      <c r="H25" s="265" t="s">
        <v>348</v>
      </c>
    </row>
    <row r="26" spans="1:8" ht="38.25" x14ac:dyDescent="0.25">
      <c r="C26" s="166" t="s">
        <v>157</v>
      </c>
      <c r="D26" s="161" t="s">
        <v>210</v>
      </c>
      <c r="E26" s="168" t="s">
        <v>423</v>
      </c>
      <c r="F26" s="123" t="s">
        <v>528</v>
      </c>
      <c r="H26" s="265" t="s">
        <v>349</v>
      </c>
    </row>
    <row r="27" spans="1:8" ht="25.5" x14ac:dyDescent="0.25">
      <c r="A27" s="75"/>
      <c r="C27" s="166" t="s">
        <v>158</v>
      </c>
      <c r="D27" s="161" t="s">
        <v>211</v>
      </c>
      <c r="E27" s="118" t="s">
        <v>424</v>
      </c>
      <c r="F27" s="120" t="s">
        <v>529</v>
      </c>
      <c r="H27" s="265" t="s">
        <v>36</v>
      </c>
    </row>
    <row r="28" spans="1:8" ht="30" x14ac:dyDescent="0.25">
      <c r="A28" s="76"/>
      <c r="C28" s="166" t="s">
        <v>159</v>
      </c>
      <c r="D28" s="161" t="s">
        <v>212</v>
      </c>
      <c r="E28" s="168" t="s">
        <v>425</v>
      </c>
      <c r="F28" s="119" t="s">
        <v>530</v>
      </c>
      <c r="H28" s="265" t="s">
        <v>350</v>
      </c>
    </row>
    <row r="29" spans="1:8" ht="30" x14ac:dyDescent="0.25">
      <c r="C29" s="166" t="s">
        <v>160</v>
      </c>
      <c r="D29" s="161" t="s">
        <v>213</v>
      </c>
      <c r="E29" s="118" t="s">
        <v>426</v>
      </c>
      <c r="F29" s="120" t="s">
        <v>705</v>
      </c>
      <c r="G29" s="74"/>
      <c r="H29" s="265" t="s">
        <v>359</v>
      </c>
    </row>
    <row r="30" spans="1:8" ht="30" x14ac:dyDescent="0.25">
      <c r="C30" s="166" t="s">
        <v>161</v>
      </c>
      <c r="D30" s="161" t="s">
        <v>214</v>
      </c>
      <c r="E30" s="168" t="s">
        <v>427</v>
      </c>
      <c r="F30" s="119" t="s">
        <v>531</v>
      </c>
      <c r="G30" s="74"/>
      <c r="H30" s="265" t="s">
        <v>361</v>
      </c>
    </row>
    <row r="31" spans="1:8" ht="51" x14ac:dyDescent="0.25">
      <c r="C31" s="166" t="s">
        <v>162</v>
      </c>
      <c r="D31" s="161" t="s">
        <v>215</v>
      </c>
      <c r="E31" s="118" t="s">
        <v>772</v>
      </c>
      <c r="F31" s="121" t="s">
        <v>532</v>
      </c>
      <c r="G31" s="74"/>
    </row>
    <row r="32" spans="1:8" x14ac:dyDescent="0.25">
      <c r="C32" s="166" t="s">
        <v>163</v>
      </c>
      <c r="D32" s="161" t="s">
        <v>216</v>
      </c>
      <c r="E32" s="118" t="s">
        <v>773</v>
      </c>
      <c r="F32" s="122" t="s">
        <v>533</v>
      </c>
      <c r="G32" s="74"/>
    </row>
    <row r="33" spans="3:7" ht="25.5" x14ac:dyDescent="0.25">
      <c r="C33" s="166" t="s">
        <v>164</v>
      </c>
      <c r="D33" s="161" t="s">
        <v>217</v>
      </c>
      <c r="E33" s="168" t="s">
        <v>774</v>
      </c>
      <c r="F33" s="124" t="s">
        <v>534</v>
      </c>
      <c r="G33" s="74"/>
    </row>
    <row r="34" spans="3:7" ht="63" customHeight="1" x14ac:dyDescent="0.25">
      <c r="C34" s="166" t="s">
        <v>165</v>
      </c>
      <c r="E34" s="267" t="s">
        <v>775</v>
      </c>
      <c r="F34" s="129" t="s">
        <v>535</v>
      </c>
      <c r="G34" s="107"/>
    </row>
    <row r="35" spans="3:7" x14ac:dyDescent="0.25">
      <c r="C35" s="166" t="s">
        <v>166</v>
      </c>
      <c r="E35" s="168" t="s">
        <v>776</v>
      </c>
      <c r="F35" s="123" t="s">
        <v>536</v>
      </c>
      <c r="G35" s="74"/>
    </row>
    <row r="36" spans="3:7" x14ac:dyDescent="0.25">
      <c r="C36" s="166" t="s">
        <v>167</v>
      </c>
      <c r="F36" s="118" t="s">
        <v>700</v>
      </c>
      <c r="G36" s="74"/>
    </row>
    <row r="37" spans="3:7" ht="23.25" customHeight="1" x14ac:dyDescent="0.25">
      <c r="C37" s="166" t="s">
        <v>168</v>
      </c>
      <c r="E37" s="158" t="s">
        <v>231</v>
      </c>
      <c r="F37" s="122" t="s">
        <v>537</v>
      </c>
      <c r="G37" s="74"/>
    </row>
    <row r="38" spans="3:7" ht="30" customHeight="1" x14ac:dyDescent="0.25">
      <c r="C38" s="166" t="s">
        <v>169</v>
      </c>
      <c r="E38" s="169" t="s">
        <v>430</v>
      </c>
      <c r="F38" s="124" t="s">
        <v>538</v>
      </c>
      <c r="G38" s="74"/>
    </row>
    <row r="39" spans="3:7" x14ac:dyDescent="0.25">
      <c r="C39" s="166" t="s">
        <v>170</v>
      </c>
      <c r="E39" s="121" t="s">
        <v>431</v>
      </c>
      <c r="F39" s="129" t="s">
        <v>539</v>
      </c>
      <c r="G39" s="74"/>
    </row>
    <row r="40" spans="3:7" ht="25.5" x14ac:dyDescent="0.25">
      <c r="C40" s="166" t="s">
        <v>171</v>
      </c>
      <c r="E40" s="169" t="s">
        <v>432</v>
      </c>
      <c r="F40" s="118" t="s">
        <v>540</v>
      </c>
      <c r="G40" s="74"/>
    </row>
    <row r="41" spans="3:7" x14ac:dyDescent="0.25">
      <c r="C41" s="166" t="s">
        <v>172</v>
      </c>
      <c r="E41" s="121" t="s">
        <v>433</v>
      </c>
      <c r="F41" s="124" t="s">
        <v>541</v>
      </c>
      <c r="G41" s="74"/>
    </row>
    <row r="42" spans="3:7" x14ac:dyDescent="0.25">
      <c r="C42" s="166" t="s">
        <v>173</v>
      </c>
      <c r="E42" s="169" t="s">
        <v>434</v>
      </c>
      <c r="F42" s="118" t="s">
        <v>542</v>
      </c>
      <c r="G42" s="74"/>
    </row>
    <row r="43" spans="3:7" ht="25.5" x14ac:dyDescent="0.25">
      <c r="C43" s="166" t="s">
        <v>174</v>
      </c>
      <c r="E43" s="121" t="s">
        <v>435</v>
      </c>
      <c r="F43" s="124" t="s">
        <v>543</v>
      </c>
      <c r="G43" s="74"/>
    </row>
    <row r="44" spans="3:7" ht="25.5" x14ac:dyDescent="0.25">
      <c r="C44" s="166" t="s">
        <v>175</v>
      </c>
      <c r="E44" s="169" t="s">
        <v>436</v>
      </c>
      <c r="F44" s="129" t="s">
        <v>544</v>
      </c>
      <c r="G44" s="74"/>
    </row>
    <row r="45" spans="3:7" x14ac:dyDescent="0.25">
      <c r="C45" s="166" t="s">
        <v>176</v>
      </c>
      <c r="E45" s="121" t="s">
        <v>437</v>
      </c>
      <c r="F45" s="118" t="s">
        <v>545</v>
      </c>
      <c r="G45" s="74"/>
    </row>
    <row r="46" spans="3:7" ht="38.25" x14ac:dyDescent="0.25">
      <c r="C46" s="166" t="s">
        <v>177</v>
      </c>
      <c r="E46" s="169" t="s">
        <v>438</v>
      </c>
      <c r="F46" s="124" t="s">
        <v>546</v>
      </c>
      <c r="G46" s="74"/>
    </row>
    <row r="47" spans="3:7" ht="30" x14ac:dyDescent="0.25">
      <c r="C47" s="166" t="s">
        <v>178</v>
      </c>
      <c r="E47" s="121" t="s">
        <v>439</v>
      </c>
      <c r="F47" s="123" t="s">
        <v>547</v>
      </c>
      <c r="G47" s="74"/>
    </row>
    <row r="48" spans="3:7" ht="25.5" x14ac:dyDescent="0.25">
      <c r="C48" s="166" t="s">
        <v>179</v>
      </c>
      <c r="E48" s="169" t="s">
        <v>440</v>
      </c>
      <c r="F48" s="121" t="s">
        <v>548</v>
      </c>
      <c r="G48" s="74"/>
    </row>
    <row r="49" spans="3:7" ht="25.5" x14ac:dyDescent="0.25">
      <c r="C49" s="166" t="s">
        <v>180</v>
      </c>
      <c r="E49" s="121" t="s">
        <v>441</v>
      </c>
      <c r="F49" s="122" t="s">
        <v>549</v>
      </c>
      <c r="G49" s="74"/>
    </row>
    <row r="50" spans="3:7" ht="38.25" x14ac:dyDescent="0.25">
      <c r="C50" s="166" t="s">
        <v>181</v>
      </c>
      <c r="E50" s="169" t="s">
        <v>442</v>
      </c>
      <c r="F50" s="124" t="s">
        <v>550</v>
      </c>
      <c r="G50" s="74"/>
    </row>
    <row r="51" spans="3:7" ht="25.5" x14ac:dyDescent="0.25">
      <c r="C51" s="166" t="s">
        <v>182</v>
      </c>
      <c r="E51" s="121" t="s">
        <v>443</v>
      </c>
      <c r="F51" s="123" t="s">
        <v>551</v>
      </c>
      <c r="G51" s="74"/>
    </row>
    <row r="52" spans="3:7" ht="25.5" x14ac:dyDescent="0.25">
      <c r="C52" s="166" t="s">
        <v>183</v>
      </c>
      <c r="E52" s="169" t="s">
        <v>444</v>
      </c>
      <c r="F52" s="121" t="s">
        <v>552</v>
      </c>
      <c r="G52" s="74"/>
    </row>
    <row r="53" spans="3:7" ht="38.25" x14ac:dyDescent="0.25">
      <c r="C53" s="166" t="s">
        <v>184</v>
      </c>
      <c r="E53" s="121" t="s">
        <v>445</v>
      </c>
      <c r="F53" s="124" t="s">
        <v>553</v>
      </c>
      <c r="G53" s="74"/>
    </row>
    <row r="54" spans="3:7" ht="25.5" x14ac:dyDescent="0.25">
      <c r="C54" s="166" t="s">
        <v>185</v>
      </c>
      <c r="E54" s="169" t="s">
        <v>766</v>
      </c>
      <c r="F54" s="123" t="s">
        <v>554</v>
      </c>
      <c r="G54" s="74"/>
    </row>
    <row r="55" spans="3:7" ht="25.5" x14ac:dyDescent="0.25">
      <c r="C55" s="166" t="s">
        <v>186</v>
      </c>
      <c r="E55" s="121" t="s">
        <v>767</v>
      </c>
      <c r="F55" s="118" t="s">
        <v>555</v>
      </c>
      <c r="G55" s="74"/>
    </row>
    <row r="56" spans="3:7" ht="25.5" x14ac:dyDescent="0.25">
      <c r="C56" s="166" t="s">
        <v>187</v>
      </c>
      <c r="E56" s="169" t="s">
        <v>768</v>
      </c>
      <c r="F56" s="124" t="s">
        <v>556</v>
      </c>
      <c r="G56" s="74"/>
    </row>
    <row r="57" spans="3:7" ht="38.25" x14ac:dyDescent="0.25">
      <c r="C57" s="166" t="s">
        <v>188</v>
      </c>
      <c r="E57" s="121" t="s">
        <v>769</v>
      </c>
      <c r="F57" s="121" t="s">
        <v>557</v>
      </c>
      <c r="G57" s="74"/>
    </row>
    <row r="58" spans="3:7" ht="30" x14ac:dyDescent="0.25">
      <c r="C58" s="166" t="s">
        <v>189</v>
      </c>
      <c r="E58" s="169" t="s">
        <v>770</v>
      </c>
      <c r="F58" s="122" t="s">
        <v>558</v>
      </c>
      <c r="G58" s="74"/>
    </row>
    <row r="59" spans="3:7" ht="30" x14ac:dyDescent="0.25">
      <c r="C59" s="166" t="s">
        <v>190</v>
      </c>
      <c r="E59" s="121" t="s">
        <v>771</v>
      </c>
      <c r="F59" s="124" t="s">
        <v>559</v>
      </c>
      <c r="G59" s="74"/>
    </row>
    <row r="60" spans="3:7" ht="30" x14ac:dyDescent="0.25">
      <c r="C60" s="166" t="s">
        <v>191</v>
      </c>
      <c r="E60" s="169" t="s">
        <v>777</v>
      </c>
      <c r="F60" s="123" t="s">
        <v>560</v>
      </c>
      <c r="G60" s="74"/>
    </row>
    <row r="61" spans="3:7" ht="30" x14ac:dyDescent="0.25">
      <c r="C61" s="166" t="s">
        <v>192</v>
      </c>
      <c r="E61" s="121" t="s">
        <v>778</v>
      </c>
      <c r="F61" s="121" t="s">
        <v>561</v>
      </c>
      <c r="G61" s="74"/>
    </row>
    <row r="62" spans="3:7" ht="38.25" x14ac:dyDescent="0.25">
      <c r="C62" s="166" t="s">
        <v>193</v>
      </c>
      <c r="E62" s="169" t="s">
        <v>428</v>
      </c>
      <c r="F62" s="124" t="s">
        <v>562</v>
      </c>
      <c r="G62" s="74"/>
    </row>
    <row r="63" spans="3:7" ht="30" x14ac:dyDescent="0.25">
      <c r="C63" s="166" t="s">
        <v>194</v>
      </c>
      <c r="E63" s="121" t="s">
        <v>429</v>
      </c>
      <c r="F63" s="140" t="s">
        <v>563</v>
      </c>
      <c r="G63" s="74"/>
    </row>
    <row r="64" spans="3:7" ht="30" x14ac:dyDescent="0.25">
      <c r="C64" s="166" t="s">
        <v>195</v>
      </c>
      <c r="E64" s="169" t="s">
        <v>779</v>
      </c>
      <c r="F64" s="139" t="s">
        <v>564</v>
      </c>
      <c r="G64" s="74"/>
    </row>
    <row r="65" spans="2:7" ht="30" x14ac:dyDescent="0.25">
      <c r="C65" s="166" t="s">
        <v>196</v>
      </c>
      <c r="F65" s="141" t="s">
        <v>565</v>
      </c>
      <c r="G65" s="74"/>
    </row>
    <row r="66" spans="2:7" ht="38.25" x14ac:dyDescent="0.25">
      <c r="C66" s="166" t="s">
        <v>197</v>
      </c>
      <c r="F66" s="124" t="s">
        <v>566</v>
      </c>
      <c r="G66" s="74"/>
    </row>
    <row r="67" spans="2:7" ht="30" x14ac:dyDescent="0.25">
      <c r="C67" s="166" t="s">
        <v>198</v>
      </c>
      <c r="E67" s="158" t="s">
        <v>730</v>
      </c>
      <c r="F67" s="135" t="s">
        <v>567</v>
      </c>
      <c r="G67" s="74"/>
    </row>
    <row r="68" spans="2:7" ht="30" x14ac:dyDescent="0.25">
      <c r="C68" s="166" t="s">
        <v>199</v>
      </c>
      <c r="E68" s="124" t="s">
        <v>446</v>
      </c>
      <c r="F68" s="121" t="s">
        <v>568</v>
      </c>
      <c r="G68" s="74"/>
    </row>
    <row r="69" spans="2:7" ht="30" x14ac:dyDescent="0.25">
      <c r="C69" s="166" t="s">
        <v>200</v>
      </c>
      <c r="E69" s="138" t="s">
        <v>447</v>
      </c>
      <c r="F69" s="122" t="s">
        <v>569</v>
      </c>
      <c r="G69" s="74"/>
    </row>
    <row r="70" spans="2:7" ht="25.5" x14ac:dyDescent="0.25">
      <c r="C70" s="160" t="s">
        <v>931</v>
      </c>
      <c r="D70" s="160" t="s">
        <v>931</v>
      </c>
      <c r="E70" s="124" t="s">
        <v>448</v>
      </c>
      <c r="F70" s="124" t="s">
        <v>570</v>
      </c>
      <c r="G70" s="74"/>
    </row>
    <row r="71" spans="2:7" x14ac:dyDescent="0.25">
      <c r="C71" s="166" t="s">
        <v>201</v>
      </c>
      <c r="D71" s="161" t="s">
        <v>218</v>
      </c>
      <c r="E71" s="138" t="s">
        <v>449</v>
      </c>
      <c r="F71" s="135" t="s">
        <v>571</v>
      </c>
      <c r="G71" s="74"/>
    </row>
    <row r="72" spans="2:7" ht="51" x14ac:dyDescent="0.25">
      <c r="C72" s="166" t="s">
        <v>202</v>
      </c>
      <c r="D72" s="161" t="s">
        <v>219</v>
      </c>
      <c r="E72" s="124" t="s">
        <v>797</v>
      </c>
      <c r="F72" s="137" t="s">
        <v>572</v>
      </c>
      <c r="G72" s="74"/>
    </row>
    <row r="73" spans="2:7" ht="38.25" x14ac:dyDescent="0.25">
      <c r="C73" s="166" t="s">
        <v>205</v>
      </c>
      <c r="D73" s="161" t="s">
        <v>220</v>
      </c>
      <c r="E73" s="138" t="s">
        <v>765</v>
      </c>
      <c r="F73" s="124" t="s">
        <v>573</v>
      </c>
      <c r="G73" s="74"/>
    </row>
    <row r="74" spans="2:7" ht="25.5" x14ac:dyDescent="0.25">
      <c r="C74" s="166" t="s">
        <v>203</v>
      </c>
      <c r="D74" s="161" t="s">
        <v>221</v>
      </c>
      <c r="E74" s="124" t="s">
        <v>874</v>
      </c>
      <c r="F74" s="137" t="s">
        <v>574</v>
      </c>
      <c r="G74" s="74"/>
    </row>
    <row r="75" spans="2:7" ht="25.5" x14ac:dyDescent="0.25">
      <c r="C75" s="166" t="s">
        <v>204</v>
      </c>
      <c r="D75" s="161" t="s">
        <v>222</v>
      </c>
      <c r="E75" s="138" t="s">
        <v>875</v>
      </c>
      <c r="F75" s="127" t="s">
        <v>575</v>
      </c>
      <c r="G75" s="74"/>
    </row>
    <row r="76" spans="2:7" x14ac:dyDescent="0.25">
      <c r="C76" s="167"/>
      <c r="D76" s="161" t="s">
        <v>223</v>
      </c>
      <c r="F76" s="126" t="s">
        <v>576</v>
      </c>
      <c r="G76" s="74"/>
    </row>
    <row r="77" spans="2:7" ht="16.5" x14ac:dyDescent="0.25">
      <c r="B77" s="106"/>
      <c r="C77" s="167"/>
      <c r="D77" s="161" t="s">
        <v>224</v>
      </c>
      <c r="E77" s="158" t="s">
        <v>233</v>
      </c>
      <c r="F77" s="126" t="s">
        <v>577</v>
      </c>
      <c r="G77" s="74"/>
    </row>
    <row r="78" spans="2:7" ht="25.5" x14ac:dyDescent="0.25">
      <c r="B78" s="106"/>
      <c r="C78" s="167"/>
      <c r="D78" s="161" t="s">
        <v>225</v>
      </c>
      <c r="E78" s="124" t="s">
        <v>446</v>
      </c>
      <c r="F78" s="121" t="s">
        <v>578</v>
      </c>
      <c r="G78" s="74"/>
    </row>
    <row r="79" spans="2:7" ht="25.5" x14ac:dyDescent="0.25">
      <c r="B79" s="106"/>
      <c r="C79" s="167"/>
      <c r="D79" s="161" t="s">
        <v>226</v>
      </c>
      <c r="E79" s="138" t="s">
        <v>447</v>
      </c>
      <c r="F79" s="122" t="s">
        <v>579</v>
      </c>
      <c r="G79" s="74"/>
    </row>
    <row r="80" spans="2:7" ht="25.5" x14ac:dyDescent="0.25">
      <c r="B80" s="106"/>
      <c r="C80" s="167"/>
      <c r="D80" s="161" t="s">
        <v>227</v>
      </c>
      <c r="E80" s="124" t="s">
        <v>448</v>
      </c>
      <c r="F80" s="124" t="s">
        <v>580</v>
      </c>
      <c r="G80" s="74"/>
    </row>
    <row r="81" spans="2:7" ht="16.5" x14ac:dyDescent="0.25">
      <c r="B81" s="106"/>
      <c r="C81" s="167"/>
      <c r="D81" s="161" t="s">
        <v>228</v>
      </c>
      <c r="E81" s="138" t="s">
        <v>449</v>
      </c>
      <c r="F81" s="143" t="s">
        <v>581</v>
      </c>
      <c r="G81" s="74"/>
    </row>
    <row r="82" spans="2:7" ht="16.5" x14ac:dyDescent="0.25">
      <c r="B82" s="106"/>
      <c r="C82" s="167"/>
      <c r="E82" s="124" t="s">
        <v>500</v>
      </c>
      <c r="F82" s="144" t="s">
        <v>582</v>
      </c>
      <c r="G82" s="74"/>
    </row>
    <row r="83" spans="2:7" ht="16.5" x14ac:dyDescent="0.25">
      <c r="B83" s="106"/>
      <c r="C83" s="167"/>
      <c r="E83" s="158" t="s">
        <v>232</v>
      </c>
      <c r="F83" s="145" t="s">
        <v>583</v>
      </c>
      <c r="G83" s="74"/>
    </row>
    <row r="84" spans="2:7" ht="25.5" x14ac:dyDescent="0.25">
      <c r="B84" s="106"/>
      <c r="C84" s="167"/>
      <c r="E84" s="124" t="s">
        <v>446</v>
      </c>
      <c r="F84" s="142" t="s">
        <v>584</v>
      </c>
      <c r="G84" s="74"/>
    </row>
    <row r="85" spans="2:7" ht="25.5" x14ac:dyDescent="0.25">
      <c r="B85" s="106"/>
      <c r="C85" s="167"/>
      <c r="E85" s="138" t="s">
        <v>447</v>
      </c>
      <c r="F85" s="126" t="s">
        <v>585</v>
      </c>
      <c r="G85" s="74"/>
    </row>
    <row r="86" spans="2:7" ht="25.5" x14ac:dyDescent="0.25">
      <c r="B86" s="106"/>
      <c r="E86" s="124" t="s">
        <v>448</v>
      </c>
      <c r="F86" s="137" t="s">
        <v>586</v>
      </c>
      <c r="G86" s="74"/>
    </row>
    <row r="87" spans="2:7" ht="16.5" x14ac:dyDescent="0.25">
      <c r="B87" s="106"/>
      <c r="E87" s="138" t="s">
        <v>449</v>
      </c>
      <c r="F87" s="142" t="s">
        <v>587</v>
      </c>
      <c r="G87" s="74"/>
    </row>
    <row r="88" spans="2:7" ht="25.5" x14ac:dyDescent="0.25">
      <c r="B88" s="106"/>
      <c r="E88" s="124" t="s">
        <v>876</v>
      </c>
      <c r="F88" s="126" t="s">
        <v>588</v>
      </c>
      <c r="G88" s="74"/>
    </row>
    <row r="89" spans="2:7" ht="16.5" x14ac:dyDescent="0.25">
      <c r="B89" s="106"/>
      <c r="E89" s="91" t="s">
        <v>786</v>
      </c>
      <c r="F89" s="108" t="s">
        <v>691</v>
      </c>
      <c r="G89" s="74"/>
    </row>
    <row r="90" spans="2:7" ht="16.5" x14ac:dyDescent="0.25">
      <c r="B90" s="106"/>
      <c r="F90" s="268" t="s">
        <v>341</v>
      </c>
      <c r="G90" s="74"/>
    </row>
    <row r="91" spans="2:7" ht="16.5" x14ac:dyDescent="0.25">
      <c r="B91" s="106"/>
      <c r="E91" s="158" t="s">
        <v>234</v>
      </c>
      <c r="F91" s="127" t="s">
        <v>684</v>
      </c>
      <c r="G91" s="74"/>
    </row>
    <row r="92" spans="2:7" ht="25.5" x14ac:dyDescent="0.25">
      <c r="B92" s="106"/>
      <c r="E92" s="110" t="s">
        <v>807</v>
      </c>
      <c r="F92" s="126" t="s">
        <v>685</v>
      </c>
      <c r="G92" s="74"/>
    </row>
    <row r="93" spans="2:7" ht="25.5" x14ac:dyDescent="0.25">
      <c r="B93" s="106"/>
      <c r="E93" s="109" t="s">
        <v>450</v>
      </c>
      <c r="F93" s="126" t="s">
        <v>686</v>
      </c>
      <c r="G93" s="74"/>
    </row>
    <row r="94" spans="2:7" ht="51" x14ac:dyDescent="0.25">
      <c r="E94" s="110" t="s">
        <v>451</v>
      </c>
      <c r="F94" s="146" t="s">
        <v>687</v>
      </c>
      <c r="G94" s="74"/>
    </row>
    <row r="95" spans="2:7" ht="38.25" x14ac:dyDescent="0.25">
      <c r="E95" s="109" t="s">
        <v>452</v>
      </c>
      <c r="F95" s="147" t="s">
        <v>688</v>
      </c>
      <c r="G95" s="74"/>
    </row>
    <row r="96" spans="2:7" ht="63.75" x14ac:dyDescent="0.25">
      <c r="E96" s="110" t="s">
        <v>453</v>
      </c>
      <c r="F96" s="127" t="s">
        <v>689</v>
      </c>
      <c r="G96" s="74"/>
    </row>
    <row r="97" spans="5:7" ht="25.5" x14ac:dyDescent="0.25">
      <c r="E97" s="109" t="s">
        <v>454</v>
      </c>
      <c r="F97" s="146" t="s">
        <v>690</v>
      </c>
      <c r="G97" s="74"/>
    </row>
    <row r="98" spans="5:7" x14ac:dyDescent="0.25">
      <c r="E98" s="110" t="s">
        <v>455</v>
      </c>
      <c r="F98" s="148"/>
      <c r="G98" s="74"/>
    </row>
    <row r="99" spans="5:7" ht="25.5" x14ac:dyDescent="0.25">
      <c r="E99" s="109" t="s">
        <v>456</v>
      </c>
      <c r="F99" s="319" t="s">
        <v>925</v>
      </c>
      <c r="G99" s="74"/>
    </row>
    <row r="100" spans="5:7" ht="38.25" x14ac:dyDescent="0.25">
      <c r="E100" s="110" t="s">
        <v>457</v>
      </c>
      <c r="F100" s="268" t="s">
        <v>342</v>
      </c>
    </row>
    <row r="101" spans="5:7" ht="25.5" x14ac:dyDescent="0.25">
      <c r="E101" s="109" t="s">
        <v>458</v>
      </c>
      <c r="F101" s="320" t="s">
        <v>589</v>
      </c>
    </row>
    <row r="102" spans="5:7" ht="38.25" x14ac:dyDescent="0.25">
      <c r="E102" s="110" t="s">
        <v>459</v>
      </c>
      <c r="F102" s="320" t="s">
        <v>590</v>
      </c>
    </row>
    <row r="103" spans="5:7" ht="51" x14ac:dyDescent="0.25">
      <c r="E103" s="109" t="s">
        <v>798</v>
      </c>
      <c r="F103" s="320" t="s">
        <v>591</v>
      </c>
    </row>
    <row r="104" spans="5:7" ht="51" x14ac:dyDescent="0.25">
      <c r="E104" s="110" t="s">
        <v>460</v>
      </c>
      <c r="F104" s="320" t="s">
        <v>592</v>
      </c>
    </row>
    <row r="105" spans="5:7" ht="38.25" x14ac:dyDescent="0.25">
      <c r="E105" s="109" t="s">
        <v>461</v>
      </c>
      <c r="F105" s="320" t="s">
        <v>593</v>
      </c>
    </row>
    <row r="106" spans="5:7" ht="25.5" x14ac:dyDescent="0.25">
      <c r="E106" s="110" t="s">
        <v>462</v>
      </c>
      <c r="F106" s="320" t="s">
        <v>594</v>
      </c>
    </row>
    <row r="107" spans="5:7" ht="25.5" x14ac:dyDescent="0.25">
      <c r="E107" s="109" t="s">
        <v>463</v>
      </c>
      <c r="F107" s="320" t="s">
        <v>595</v>
      </c>
    </row>
    <row r="108" spans="5:7" ht="25.5" x14ac:dyDescent="0.25">
      <c r="E108" s="110" t="s">
        <v>464</v>
      </c>
      <c r="F108" s="320" t="s">
        <v>596</v>
      </c>
      <c r="G108" s="74"/>
    </row>
    <row r="109" spans="5:7" ht="51" x14ac:dyDescent="0.25">
      <c r="E109" s="109" t="s">
        <v>465</v>
      </c>
      <c r="F109" s="320" t="s">
        <v>597</v>
      </c>
      <c r="G109" s="74"/>
    </row>
    <row r="110" spans="5:7" ht="25.5" x14ac:dyDescent="0.25">
      <c r="E110" s="110" t="s">
        <v>466</v>
      </c>
      <c r="F110" s="321" t="s">
        <v>598</v>
      </c>
      <c r="G110" s="74"/>
    </row>
    <row r="111" spans="5:7" ht="38.25" x14ac:dyDescent="0.25">
      <c r="E111" s="109" t="s">
        <v>467</v>
      </c>
      <c r="F111" s="320" t="s">
        <v>599</v>
      </c>
      <c r="G111" s="74"/>
    </row>
    <row r="112" spans="5:7" ht="25.5" x14ac:dyDescent="0.25">
      <c r="E112" s="110" t="s">
        <v>468</v>
      </c>
      <c r="F112" s="320" t="s">
        <v>600</v>
      </c>
      <c r="G112" s="74"/>
    </row>
    <row r="113" spans="1:7" ht="25.5" x14ac:dyDescent="0.25">
      <c r="E113" s="109" t="s">
        <v>469</v>
      </c>
      <c r="F113" s="320" t="s">
        <v>601</v>
      </c>
      <c r="G113" s="74"/>
    </row>
    <row r="114" spans="1:7" ht="25.5" x14ac:dyDescent="0.25">
      <c r="E114" s="110" t="s">
        <v>470</v>
      </c>
      <c r="F114" s="320" t="s">
        <v>602</v>
      </c>
      <c r="G114" s="74"/>
    </row>
    <row r="115" spans="1:7" ht="38.25" x14ac:dyDescent="0.25">
      <c r="E115" s="109" t="s">
        <v>799</v>
      </c>
      <c r="F115" s="320" t="s">
        <v>603</v>
      </c>
      <c r="G115" s="74"/>
    </row>
    <row r="116" spans="1:7" ht="38.25" x14ac:dyDescent="0.25">
      <c r="E116" s="110" t="s">
        <v>471</v>
      </c>
      <c r="F116" s="320" t="s">
        <v>604</v>
      </c>
      <c r="G116" s="74"/>
    </row>
    <row r="117" spans="1:7" ht="38.25" x14ac:dyDescent="0.25">
      <c r="E117" s="109" t="s">
        <v>472</v>
      </c>
      <c r="F117" s="320" t="s">
        <v>605</v>
      </c>
      <c r="G117" s="74"/>
    </row>
    <row r="118" spans="1:7" ht="45" x14ac:dyDescent="0.25">
      <c r="A118" s="76"/>
      <c r="B118" s="77"/>
      <c r="E118" s="109" t="s">
        <v>808</v>
      </c>
      <c r="F118" s="320" t="s">
        <v>606</v>
      </c>
      <c r="G118" s="74"/>
    </row>
    <row r="119" spans="1:7" ht="30" x14ac:dyDescent="0.25">
      <c r="E119" s="110" t="s">
        <v>809</v>
      </c>
      <c r="F119" s="320" t="s">
        <v>692</v>
      </c>
      <c r="G119" s="74"/>
    </row>
    <row r="120" spans="1:7" ht="30" x14ac:dyDescent="0.25">
      <c r="B120" s="77"/>
      <c r="E120" s="109" t="s">
        <v>810</v>
      </c>
      <c r="F120" s="322" t="s">
        <v>368</v>
      </c>
      <c r="G120" s="74"/>
    </row>
    <row r="121" spans="1:7" ht="30" x14ac:dyDescent="0.25">
      <c r="B121" s="77"/>
      <c r="E121" s="110" t="s">
        <v>811</v>
      </c>
      <c r="F121" s="125" t="s">
        <v>607</v>
      </c>
      <c r="G121" s="74"/>
    </row>
    <row r="122" spans="1:7" ht="30" x14ac:dyDescent="0.25">
      <c r="B122" s="77"/>
      <c r="E122" s="109" t="s">
        <v>812</v>
      </c>
      <c r="F122" s="125" t="s">
        <v>608</v>
      </c>
      <c r="G122" s="74"/>
    </row>
    <row r="123" spans="1:7" ht="45" x14ac:dyDescent="0.25">
      <c r="B123" s="77"/>
      <c r="E123" s="110" t="s">
        <v>814</v>
      </c>
      <c r="F123" s="125" t="s">
        <v>609</v>
      </c>
      <c r="G123" s="74"/>
    </row>
    <row r="124" spans="1:7" ht="30" x14ac:dyDescent="0.25">
      <c r="B124" s="77"/>
      <c r="E124" s="109" t="s">
        <v>813</v>
      </c>
      <c r="F124" s="125" t="s">
        <v>701</v>
      </c>
      <c r="G124" s="74"/>
    </row>
    <row r="125" spans="1:7" ht="30" x14ac:dyDescent="0.25">
      <c r="B125" s="77"/>
      <c r="E125" s="110" t="s">
        <v>749</v>
      </c>
      <c r="F125" s="125" t="s">
        <v>610</v>
      </c>
      <c r="G125" s="74"/>
    </row>
    <row r="126" spans="1:7" ht="30" x14ac:dyDescent="0.25">
      <c r="B126" s="77"/>
      <c r="E126" s="109" t="s">
        <v>750</v>
      </c>
      <c r="F126" s="125" t="s">
        <v>693</v>
      </c>
      <c r="G126" s="74"/>
    </row>
    <row r="127" spans="1:7" ht="25.5" x14ac:dyDescent="0.25">
      <c r="E127" s="110" t="s">
        <v>815</v>
      </c>
      <c r="F127" s="322" t="s">
        <v>373</v>
      </c>
      <c r="G127" s="74"/>
    </row>
    <row r="128" spans="1:7" ht="30" x14ac:dyDescent="0.25">
      <c r="E128" s="109" t="s">
        <v>816</v>
      </c>
      <c r="F128" s="125" t="s">
        <v>611</v>
      </c>
      <c r="G128" s="74"/>
    </row>
    <row r="129" spans="5:7" ht="30" x14ac:dyDescent="0.25">
      <c r="E129" s="110" t="s">
        <v>751</v>
      </c>
      <c r="F129" s="125" t="s">
        <v>612</v>
      </c>
      <c r="G129" s="74"/>
    </row>
    <row r="130" spans="5:7" ht="30" x14ac:dyDescent="0.25">
      <c r="E130" s="109" t="s">
        <v>817</v>
      </c>
      <c r="F130" s="125" t="s">
        <v>694</v>
      </c>
      <c r="G130" s="74"/>
    </row>
    <row r="131" spans="5:7" x14ac:dyDescent="0.25">
      <c r="E131" s="110" t="s">
        <v>752</v>
      </c>
      <c r="F131" s="384" t="s">
        <v>374</v>
      </c>
      <c r="G131" s="74"/>
    </row>
    <row r="132" spans="5:7" ht="25.5" x14ac:dyDescent="0.25">
      <c r="F132" s="125" t="s">
        <v>613</v>
      </c>
      <c r="G132" s="74"/>
    </row>
    <row r="133" spans="5:7" ht="25.5" x14ac:dyDescent="0.25">
      <c r="F133" s="125" t="s">
        <v>614</v>
      </c>
      <c r="G133" s="74"/>
    </row>
    <row r="134" spans="5:7" ht="25.5" x14ac:dyDescent="0.25">
      <c r="E134" s="158" t="s">
        <v>236</v>
      </c>
      <c r="F134" s="125" t="s">
        <v>615</v>
      </c>
      <c r="G134" s="268" t="s">
        <v>894</v>
      </c>
    </row>
    <row r="135" spans="5:7" ht="38.25" x14ac:dyDescent="0.25">
      <c r="E135" s="110" t="s">
        <v>473</v>
      </c>
      <c r="F135" s="125" t="s">
        <v>616</v>
      </c>
      <c r="G135" s="110" t="s">
        <v>895</v>
      </c>
    </row>
    <row r="136" spans="5:7" ht="38.25" x14ac:dyDescent="0.25">
      <c r="E136" s="109" t="s">
        <v>474</v>
      </c>
      <c r="F136" s="125" t="s">
        <v>617</v>
      </c>
      <c r="G136" s="110" t="s">
        <v>896</v>
      </c>
    </row>
    <row r="137" spans="5:7" ht="25.5" x14ac:dyDescent="0.25">
      <c r="E137" s="110" t="s">
        <v>475</v>
      </c>
      <c r="F137" s="125" t="s">
        <v>618</v>
      </c>
      <c r="G137" s="110" t="s">
        <v>897</v>
      </c>
    </row>
    <row r="138" spans="5:7" ht="38.25" x14ac:dyDescent="0.25">
      <c r="E138" s="109" t="s">
        <v>476</v>
      </c>
      <c r="F138" s="125" t="s">
        <v>690</v>
      </c>
      <c r="G138" s="110" t="s">
        <v>898</v>
      </c>
    </row>
    <row r="139" spans="5:7" ht="89.25" x14ac:dyDescent="0.25">
      <c r="E139" s="110" t="s">
        <v>800</v>
      </c>
      <c r="G139" s="110" t="s">
        <v>899</v>
      </c>
    </row>
    <row r="140" spans="5:7" ht="38.25" x14ac:dyDescent="0.25">
      <c r="E140" s="109" t="s">
        <v>477</v>
      </c>
      <c r="G140" s="110" t="s">
        <v>900</v>
      </c>
    </row>
    <row r="141" spans="5:7" ht="38.25" x14ac:dyDescent="0.25">
      <c r="E141" s="110" t="s">
        <v>478</v>
      </c>
      <c r="G141" s="110" t="s">
        <v>901</v>
      </c>
    </row>
    <row r="142" spans="5:7" ht="25.5" x14ac:dyDescent="0.25">
      <c r="E142" s="109" t="s">
        <v>479</v>
      </c>
      <c r="G142" s="110" t="s">
        <v>902</v>
      </c>
    </row>
    <row r="143" spans="5:7" x14ac:dyDescent="0.25">
      <c r="E143" s="125" t="s">
        <v>501</v>
      </c>
    </row>
    <row r="144" spans="5:7" x14ac:dyDescent="0.25">
      <c r="E144" s="154" t="s">
        <v>928</v>
      </c>
    </row>
    <row r="145" spans="5:6" x14ac:dyDescent="0.25">
      <c r="E145" s="113" t="s">
        <v>149</v>
      </c>
    </row>
    <row r="146" spans="5:6" ht="25.5" x14ac:dyDescent="0.25">
      <c r="E146" s="109" t="s">
        <v>480</v>
      </c>
    </row>
    <row r="147" spans="5:6" ht="25.5" x14ac:dyDescent="0.25">
      <c r="E147" s="110" t="s">
        <v>481</v>
      </c>
    </row>
    <row r="148" spans="5:6" ht="25.5" x14ac:dyDescent="0.25">
      <c r="E148" s="109" t="s">
        <v>503</v>
      </c>
      <c r="F148" s="376" t="s">
        <v>375</v>
      </c>
    </row>
    <row r="149" spans="5:6" ht="25.5" x14ac:dyDescent="0.25">
      <c r="E149" s="110" t="s">
        <v>482</v>
      </c>
      <c r="F149" s="377" t="s">
        <v>619</v>
      </c>
    </row>
    <row r="150" spans="5:6" x14ac:dyDescent="0.25">
      <c r="E150" s="109" t="s">
        <v>483</v>
      </c>
      <c r="F150" s="377" t="s">
        <v>620</v>
      </c>
    </row>
    <row r="151" spans="5:6" ht="30" x14ac:dyDescent="0.25">
      <c r="E151" s="109" t="s">
        <v>788</v>
      </c>
      <c r="F151" s="377" t="s">
        <v>621</v>
      </c>
    </row>
    <row r="152" spans="5:6" ht="30" x14ac:dyDescent="0.25">
      <c r="E152" s="110" t="s">
        <v>789</v>
      </c>
      <c r="F152" s="378" t="s">
        <v>622</v>
      </c>
    </row>
    <row r="153" spans="5:6" ht="30" x14ac:dyDescent="0.25">
      <c r="E153" s="109" t="s">
        <v>787</v>
      </c>
      <c r="F153" s="378" t="s">
        <v>623</v>
      </c>
    </row>
    <row r="154" spans="5:6" ht="30" x14ac:dyDescent="0.25">
      <c r="E154" s="110" t="s">
        <v>790</v>
      </c>
      <c r="F154" s="378" t="s">
        <v>702</v>
      </c>
    </row>
    <row r="155" spans="5:6" ht="30" x14ac:dyDescent="0.25">
      <c r="E155" s="109" t="s">
        <v>791</v>
      </c>
      <c r="F155" s="378" t="s">
        <v>624</v>
      </c>
    </row>
    <row r="156" spans="5:6" x14ac:dyDescent="0.25">
      <c r="E156" s="110" t="s">
        <v>792</v>
      </c>
      <c r="F156" s="323" t="s">
        <v>695</v>
      </c>
    </row>
    <row r="157" spans="5:6" x14ac:dyDescent="0.25">
      <c r="E157" s="109" t="s">
        <v>793</v>
      </c>
      <c r="F157" s="376" t="s">
        <v>376</v>
      </c>
    </row>
    <row r="158" spans="5:6" x14ac:dyDescent="0.25">
      <c r="F158" s="378" t="s">
        <v>703</v>
      </c>
    </row>
    <row r="159" spans="5:6" x14ac:dyDescent="0.25">
      <c r="F159" s="378" t="s">
        <v>625</v>
      </c>
    </row>
    <row r="160" spans="5:6" ht="39" customHeight="1" x14ac:dyDescent="0.25">
      <c r="F160" s="378" t="s">
        <v>704</v>
      </c>
    </row>
    <row r="161" spans="5:7" x14ac:dyDescent="0.25">
      <c r="F161" s="378" t="s">
        <v>626</v>
      </c>
    </row>
    <row r="162" spans="5:7" ht="30" x14ac:dyDescent="0.25">
      <c r="E162" s="164" t="s">
        <v>756</v>
      </c>
      <c r="F162" s="378" t="s">
        <v>627</v>
      </c>
      <c r="G162" s="164" t="s">
        <v>906</v>
      </c>
    </row>
    <row r="163" spans="5:7" ht="38.25" x14ac:dyDescent="0.25">
      <c r="E163" s="324" t="s">
        <v>781</v>
      </c>
      <c r="F163" s="323" t="s">
        <v>628</v>
      </c>
      <c r="G163" s="324" t="s">
        <v>907</v>
      </c>
    </row>
    <row r="164" spans="5:7" ht="25.5" x14ac:dyDescent="0.25">
      <c r="E164" s="110" t="s">
        <v>782</v>
      </c>
      <c r="F164" s="378" t="s">
        <v>629</v>
      </c>
      <c r="G164" s="110" t="s">
        <v>908</v>
      </c>
    </row>
    <row r="165" spans="5:7" ht="25.5" x14ac:dyDescent="0.25">
      <c r="E165" s="109" t="s">
        <v>783</v>
      </c>
      <c r="F165" s="378" t="s">
        <v>630</v>
      </c>
      <c r="G165" s="109" t="s">
        <v>909</v>
      </c>
    </row>
    <row r="166" spans="5:7" ht="25.5" x14ac:dyDescent="0.25">
      <c r="E166" s="110" t="s">
        <v>784</v>
      </c>
      <c r="F166" s="378" t="s">
        <v>631</v>
      </c>
      <c r="G166" s="110" t="s">
        <v>910</v>
      </c>
    </row>
    <row r="167" spans="5:7" ht="25.5" x14ac:dyDescent="0.25">
      <c r="E167" s="109" t="s">
        <v>785</v>
      </c>
      <c r="F167" s="378" t="s">
        <v>632</v>
      </c>
      <c r="G167" s="125" t="s">
        <v>911</v>
      </c>
    </row>
    <row r="168" spans="5:7" x14ac:dyDescent="0.25">
      <c r="E168" s="110" t="s">
        <v>786</v>
      </c>
      <c r="F168" s="378" t="s">
        <v>633</v>
      </c>
      <c r="G168" s="110"/>
    </row>
    <row r="169" spans="5:7" x14ac:dyDescent="0.25">
      <c r="E169" s="156"/>
      <c r="F169" s="378" t="s">
        <v>634</v>
      </c>
      <c r="G169" s="125"/>
    </row>
    <row r="170" spans="5:7" x14ac:dyDescent="0.25">
      <c r="E170" s="156"/>
      <c r="F170" s="378" t="s">
        <v>635</v>
      </c>
    </row>
    <row r="171" spans="5:7" x14ac:dyDescent="0.25">
      <c r="E171" s="156"/>
      <c r="F171" s="378" t="s">
        <v>636</v>
      </c>
    </row>
    <row r="172" spans="5:7" x14ac:dyDescent="0.25">
      <c r="E172" s="113" t="s">
        <v>104</v>
      </c>
      <c r="F172" s="378" t="s">
        <v>637</v>
      </c>
    </row>
    <row r="173" spans="5:7" ht="25.5" x14ac:dyDescent="0.25">
      <c r="E173" s="109" t="s">
        <v>801</v>
      </c>
      <c r="F173" s="378" t="s">
        <v>638</v>
      </c>
    </row>
    <row r="174" spans="5:7" ht="25.5" x14ac:dyDescent="0.25">
      <c r="E174" s="110" t="s">
        <v>484</v>
      </c>
      <c r="F174" s="378" t="s">
        <v>639</v>
      </c>
    </row>
    <row r="175" spans="5:7" x14ac:dyDescent="0.25">
      <c r="E175" s="11" t="s">
        <v>746</v>
      </c>
      <c r="F175" s="378" t="s">
        <v>640</v>
      </c>
    </row>
    <row r="176" spans="5:7" x14ac:dyDescent="0.25">
      <c r="E176" s="125" t="s">
        <v>500</v>
      </c>
      <c r="F176" s="378" t="s">
        <v>641</v>
      </c>
    </row>
    <row r="177" spans="5:6" x14ac:dyDescent="0.25">
      <c r="F177" s="378" t="s">
        <v>642</v>
      </c>
    </row>
    <row r="178" spans="5:6" x14ac:dyDescent="0.25">
      <c r="E178" s="113" t="s">
        <v>150</v>
      </c>
      <c r="F178" s="378" t="s">
        <v>643</v>
      </c>
    </row>
    <row r="179" spans="5:6" x14ac:dyDescent="0.25">
      <c r="E179" s="109" t="s">
        <v>485</v>
      </c>
      <c r="F179" s="378" t="s">
        <v>644</v>
      </c>
    </row>
    <row r="180" spans="5:6" ht="25.5" x14ac:dyDescent="0.25">
      <c r="E180" s="110" t="s">
        <v>486</v>
      </c>
      <c r="F180" s="378" t="s">
        <v>645</v>
      </c>
    </row>
    <row r="181" spans="5:6" ht="25.5" x14ac:dyDescent="0.25">
      <c r="E181" s="109" t="s">
        <v>802</v>
      </c>
      <c r="F181" s="378" t="s">
        <v>646</v>
      </c>
    </row>
    <row r="182" spans="5:6" ht="25.5" x14ac:dyDescent="0.25">
      <c r="E182" s="110" t="s">
        <v>487</v>
      </c>
      <c r="F182" s="378" t="s">
        <v>696</v>
      </c>
    </row>
    <row r="183" spans="5:6" ht="38.25" x14ac:dyDescent="0.25">
      <c r="E183" s="109" t="s">
        <v>488</v>
      </c>
      <c r="F183" s="379" t="s">
        <v>936</v>
      </c>
    </row>
    <row r="184" spans="5:6" ht="38.25" x14ac:dyDescent="0.25">
      <c r="E184" s="110" t="s">
        <v>803</v>
      </c>
      <c r="F184" s="380" t="s">
        <v>647</v>
      </c>
    </row>
    <row r="185" spans="5:6" x14ac:dyDescent="0.25">
      <c r="E185" s="125" t="s">
        <v>499</v>
      </c>
      <c r="F185" s="380" t="s">
        <v>648</v>
      </c>
    </row>
    <row r="186" spans="5:6" x14ac:dyDescent="0.25">
      <c r="E186" s="154" t="s">
        <v>929</v>
      </c>
      <c r="F186" s="380" t="s">
        <v>649</v>
      </c>
    </row>
    <row r="187" spans="5:6" x14ac:dyDescent="0.25">
      <c r="E187" s="113" t="s">
        <v>319</v>
      </c>
      <c r="F187" s="270" t="s">
        <v>650</v>
      </c>
    </row>
    <row r="188" spans="5:6" ht="25.5" x14ac:dyDescent="0.25">
      <c r="E188" s="109" t="s">
        <v>489</v>
      </c>
      <c r="F188" s="271" t="s">
        <v>651</v>
      </c>
    </row>
    <row r="189" spans="5:6" ht="25.5" x14ac:dyDescent="0.25">
      <c r="E189" s="110" t="s">
        <v>490</v>
      </c>
      <c r="F189" s="271" t="s">
        <v>652</v>
      </c>
    </row>
    <row r="190" spans="5:6" ht="25.5" x14ac:dyDescent="0.25">
      <c r="E190" s="109" t="s">
        <v>491</v>
      </c>
      <c r="F190" s="271" t="s">
        <v>653</v>
      </c>
    </row>
    <row r="191" spans="5:6" ht="25.5" x14ac:dyDescent="0.25">
      <c r="E191" s="110" t="s">
        <v>804</v>
      </c>
      <c r="F191" s="270" t="s">
        <v>654</v>
      </c>
    </row>
    <row r="192" spans="5:6" ht="25.5" x14ac:dyDescent="0.25">
      <c r="E192" s="109" t="s">
        <v>504</v>
      </c>
      <c r="F192" s="270" t="s">
        <v>655</v>
      </c>
    </row>
    <row r="193" spans="5:6" x14ac:dyDescent="0.25">
      <c r="E193" s="110" t="s">
        <v>505</v>
      </c>
      <c r="F193" s="271" t="s">
        <v>656</v>
      </c>
    </row>
    <row r="194" spans="5:6" ht="25.5" x14ac:dyDescent="0.25">
      <c r="E194" s="109" t="s">
        <v>492</v>
      </c>
      <c r="F194" s="270" t="s">
        <v>657</v>
      </c>
    </row>
    <row r="195" spans="5:6" x14ac:dyDescent="0.25">
      <c r="E195" s="110" t="s">
        <v>493</v>
      </c>
      <c r="F195" s="271" t="s">
        <v>658</v>
      </c>
    </row>
    <row r="196" spans="5:6" ht="25.5" x14ac:dyDescent="0.25">
      <c r="E196" s="109" t="s">
        <v>794</v>
      </c>
      <c r="F196" s="270" t="s">
        <v>659</v>
      </c>
    </row>
    <row r="197" spans="5:6" ht="38.25" x14ac:dyDescent="0.25">
      <c r="E197" s="110" t="s">
        <v>795</v>
      </c>
      <c r="F197" s="270" t="s">
        <v>660</v>
      </c>
    </row>
    <row r="198" spans="5:6" ht="25.5" x14ac:dyDescent="0.25">
      <c r="E198" s="109" t="s">
        <v>796</v>
      </c>
      <c r="F198" s="271" t="s">
        <v>661</v>
      </c>
    </row>
    <row r="199" spans="5:6" ht="25.5" x14ac:dyDescent="0.25">
      <c r="E199" s="113" t="s">
        <v>109</v>
      </c>
      <c r="F199" s="271" t="s">
        <v>662</v>
      </c>
    </row>
    <row r="200" spans="5:6" ht="25.5" x14ac:dyDescent="0.25">
      <c r="E200" s="109" t="s">
        <v>494</v>
      </c>
      <c r="F200" s="271" t="s">
        <v>663</v>
      </c>
    </row>
    <row r="201" spans="5:6" ht="38.25" x14ac:dyDescent="0.25">
      <c r="E201" s="110" t="s">
        <v>495</v>
      </c>
      <c r="F201" s="271" t="s">
        <v>664</v>
      </c>
    </row>
    <row r="202" spans="5:6" ht="25.5" x14ac:dyDescent="0.25">
      <c r="E202" s="109" t="s">
        <v>506</v>
      </c>
      <c r="F202" s="271" t="s">
        <v>665</v>
      </c>
    </row>
    <row r="203" spans="5:6" ht="25.5" x14ac:dyDescent="0.25">
      <c r="E203" s="110" t="s">
        <v>496</v>
      </c>
      <c r="F203" s="271" t="s">
        <v>666</v>
      </c>
    </row>
    <row r="204" spans="5:6" ht="25.5" x14ac:dyDescent="0.25">
      <c r="E204" s="109" t="s">
        <v>497</v>
      </c>
      <c r="F204" s="271" t="s">
        <v>667</v>
      </c>
    </row>
    <row r="205" spans="5:6" ht="25.5" x14ac:dyDescent="0.25">
      <c r="E205" s="110" t="s">
        <v>498</v>
      </c>
      <c r="F205" s="271" t="s">
        <v>668</v>
      </c>
    </row>
    <row r="206" spans="5:6" ht="45" x14ac:dyDescent="0.25">
      <c r="E206" s="109" t="s">
        <v>747</v>
      </c>
      <c r="F206" s="271" t="s">
        <v>669</v>
      </c>
    </row>
    <row r="207" spans="5:6" x14ac:dyDescent="0.25">
      <c r="E207" s="110" t="s">
        <v>748</v>
      </c>
      <c r="F207" s="381" t="s">
        <v>697</v>
      </c>
    </row>
    <row r="208" spans="5:6" x14ac:dyDescent="0.25">
      <c r="E208" s="109" t="s">
        <v>501</v>
      </c>
      <c r="F208" s="379" t="s">
        <v>937</v>
      </c>
    </row>
    <row r="209" spans="5:6" x14ac:dyDescent="0.25">
      <c r="E209" s="110"/>
      <c r="F209" s="382" t="s">
        <v>670</v>
      </c>
    </row>
    <row r="210" spans="5:6" x14ac:dyDescent="0.25">
      <c r="E210" s="160" t="s">
        <v>934</v>
      </c>
      <c r="F210" s="382" t="s">
        <v>671</v>
      </c>
    </row>
    <row r="211" spans="5:6" ht="45" x14ac:dyDescent="0.25">
      <c r="E211" s="155" t="s">
        <v>237</v>
      </c>
      <c r="F211" s="382" t="s">
        <v>672</v>
      </c>
    </row>
    <row r="212" spans="5:6" ht="30" x14ac:dyDescent="0.25">
      <c r="E212" s="155" t="s">
        <v>238</v>
      </c>
      <c r="F212" s="382" t="s">
        <v>673</v>
      </c>
    </row>
    <row r="213" spans="5:6" ht="30" x14ac:dyDescent="0.25">
      <c r="E213" s="170" t="s">
        <v>239</v>
      </c>
      <c r="F213" s="382" t="s">
        <v>674</v>
      </c>
    </row>
    <row r="214" spans="5:6" ht="45" x14ac:dyDescent="0.25">
      <c r="E214" s="171" t="s">
        <v>240</v>
      </c>
      <c r="F214" s="382" t="s">
        <v>675</v>
      </c>
    </row>
    <row r="215" spans="5:6" x14ac:dyDescent="0.25">
      <c r="E215" s="171" t="s">
        <v>241</v>
      </c>
      <c r="F215" s="382" t="s">
        <v>676</v>
      </c>
    </row>
    <row r="216" spans="5:6" x14ac:dyDescent="0.25">
      <c r="E216" s="172" t="s">
        <v>507</v>
      </c>
      <c r="F216" s="382" t="s">
        <v>677</v>
      </c>
    </row>
    <row r="217" spans="5:6" ht="45" x14ac:dyDescent="0.25">
      <c r="E217" s="171" t="s">
        <v>243</v>
      </c>
      <c r="F217" s="382" t="s">
        <v>678</v>
      </c>
    </row>
    <row r="218" spans="5:6" ht="30" x14ac:dyDescent="0.25">
      <c r="E218" s="171" t="s">
        <v>244</v>
      </c>
      <c r="F218" s="383" t="s">
        <v>679</v>
      </c>
    </row>
    <row r="219" spans="5:6" ht="30" x14ac:dyDescent="0.25">
      <c r="E219" s="173" t="s">
        <v>245</v>
      </c>
      <c r="F219" s="272" t="s">
        <v>680</v>
      </c>
    </row>
    <row r="220" spans="5:6" ht="30" x14ac:dyDescent="0.25">
      <c r="E220" s="173" t="s">
        <v>246</v>
      </c>
      <c r="F220" s="383" t="s">
        <v>681</v>
      </c>
    </row>
    <row r="221" spans="5:6" x14ac:dyDescent="0.25">
      <c r="E221" s="171" t="s">
        <v>247</v>
      </c>
      <c r="F221" s="382" t="s">
        <v>682</v>
      </c>
    </row>
    <row r="222" spans="5:6" ht="30" x14ac:dyDescent="0.25">
      <c r="E222" s="171" t="s">
        <v>248</v>
      </c>
      <c r="F222" s="382" t="s">
        <v>683</v>
      </c>
    </row>
    <row r="223" spans="5:6" ht="30" x14ac:dyDescent="0.25">
      <c r="E223" s="171" t="s">
        <v>249</v>
      </c>
      <c r="F223" s="381" t="s">
        <v>698</v>
      </c>
    </row>
    <row r="224" spans="5:6" ht="30" x14ac:dyDescent="0.25">
      <c r="E224" s="171" t="s">
        <v>250</v>
      </c>
    </row>
    <row r="225" spans="5:5" ht="45" x14ac:dyDescent="0.25">
      <c r="E225" s="171" t="s">
        <v>251</v>
      </c>
    </row>
    <row r="226" spans="5:5" ht="30" x14ac:dyDescent="0.25">
      <c r="E226" s="173" t="s">
        <v>252</v>
      </c>
    </row>
    <row r="227" spans="5:5" ht="30" x14ac:dyDescent="0.25">
      <c r="E227" s="173" t="s">
        <v>253</v>
      </c>
    </row>
    <row r="228" spans="5:5" ht="60" x14ac:dyDescent="0.25">
      <c r="E228" s="173" t="s">
        <v>254</v>
      </c>
    </row>
    <row r="229" spans="5:5" ht="30" x14ac:dyDescent="0.25">
      <c r="E229" s="174" t="s">
        <v>805</v>
      </c>
    </row>
    <row r="230" spans="5:5" ht="45" x14ac:dyDescent="0.25">
      <c r="E230" s="174" t="s">
        <v>256</v>
      </c>
    </row>
    <row r="231" spans="5:5" ht="30" x14ac:dyDescent="0.25">
      <c r="E231" s="174" t="s">
        <v>257</v>
      </c>
    </row>
    <row r="232" spans="5:5" x14ac:dyDescent="0.25">
      <c r="E232" s="174" t="s">
        <v>258</v>
      </c>
    </row>
    <row r="233" spans="5:5" x14ac:dyDescent="0.25">
      <c r="E233" s="174" t="s">
        <v>259</v>
      </c>
    </row>
    <row r="234" spans="5:5" x14ac:dyDescent="0.25">
      <c r="E234" s="175" t="s">
        <v>260</v>
      </c>
    </row>
    <row r="236" spans="5:5" x14ac:dyDescent="0.25">
      <c r="E236" s="160" t="s">
        <v>935</v>
      </c>
    </row>
    <row r="237" spans="5:5" ht="30" x14ac:dyDescent="0.25">
      <c r="E237" s="261" t="s">
        <v>731</v>
      </c>
    </row>
    <row r="238" spans="5:5" x14ac:dyDescent="0.25">
      <c r="E238" s="261" t="s">
        <v>732</v>
      </c>
    </row>
    <row r="239" spans="5:5" x14ac:dyDescent="0.25">
      <c r="E239" s="261" t="s">
        <v>733</v>
      </c>
    </row>
    <row r="240" spans="5:5" ht="30" x14ac:dyDescent="0.25">
      <c r="E240" s="261" t="s">
        <v>734</v>
      </c>
    </row>
    <row r="241" spans="5:5" ht="30" x14ac:dyDescent="0.25">
      <c r="E241" s="262" t="s">
        <v>735</v>
      </c>
    </row>
    <row r="242" spans="5:5" ht="30" x14ac:dyDescent="0.25">
      <c r="E242" s="261" t="s">
        <v>736</v>
      </c>
    </row>
    <row r="243" spans="5:5" ht="30" x14ac:dyDescent="0.25">
      <c r="E243" s="261" t="s">
        <v>737</v>
      </c>
    </row>
    <row r="244" spans="5:5" ht="30" x14ac:dyDescent="0.25">
      <c r="E244" s="261" t="s">
        <v>738</v>
      </c>
    </row>
    <row r="245" spans="5:5" ht="30" x14ac:dyDescent="0.25">
      <c r="E245" s="262" t="s">
        <v>806</v>
      </c>
    </row>
    <row r="246" spans="5:5" ht="30" x14ac:dyDescent="0.25">
      <c r="E246" s="262" t="s">
        <v>739</v>
      </c>
    </row>
    <row r="247" spans="5:5" ht="30" x14ac:dyDescent="0.25">
      <c r="E247" s="261" t="s">
        <v>740</v>
      </c>
    </row>
    <row r="248" spans="5:5" ht="75" x14ac:dyDescent="0.25">
      <c r="E248" s="262" t="s">
        <v>741</v>
      </c>
    </row>
    <row r="249" spans="5:5" ht="30" x14ac:dyDescent="0.25">
      <c r="E249" s="261" t="s">
        <v>742</v>
      </c>
    </row>
    <row r="250" spans="5:5" ht="45" x14ac:dyDescent="0.25">
      <c r="E250" s="261" t="s">
        <v>743</v>
      </c>
    </row>
    <row r="251" spans="5:5" x14ac:dyDescent="0.25">
      <c r="E251" s="263" t="s">
        <v>744</v>
      </c>
    </row>
  </sheetData>
  <conditionalFormatting sqref="H7:H9">
    <cfRule type="colorScale" priority="21">
      <colorScale>
        <cfvo type="min"/>
        <cfvo type="max"/>
        <color rgb="FF63BE7B"/>
        <color rgb="FFFFEF9C"/>
      </colorScale>
    </cfRule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{B229F235-3445-4832-A0FE-EA4D1B5F6323}</x14:id>
        </ext>
      </extLst>
    </cfRule>
  </conditionalFormatting>
  <conditionalFormatting sqref="H24:H29">
    <cfRule type="colorScale" priority="17">
      <colorScale>
        <cfvo type="min"/>
        <cfvo type="max"/>
        <color rgb="FF63BE7B"/>
        <color rgb="FFFFEF9C"/>
      </colorScale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{8F43D7FA-9E3B-413D-8285-AEBCD08AEFBC}</x14:id>
        </ext>
      </extLst>
    </cfRule>
  </conditionalFormatting>
  <conditionalFormatting sqref="H16:H17">
    <cfRule type="colorScale" priority="13">
      <colorScale>
        <cfvo type="min"/>
        <cfvo type="max"/>
        <color rgb="FF63BE7B"/>
        <color rgb="FFFFEF9C"/>
      </colorScale>
    </cfRule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{86F0D3B2-3820-4CD3-8359-4610B37C11CC}</x14:id>
        </ext>
      </extLst>
    </cfRule>
  </conditionalFormatting>
  <conditionalFormatting sqref="H18">
    <cfRule type="colorScale" priority="11">
      <colorScale>
        <cfvo type="min"/>
        <cfvo type="max"/>
        <color rgb="FF63BE7B"/>
        <color rgb="FFFFEF9C"/>
      </colorScale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{A257169D-7F17-47EF-BBDF-BF5B066F8D64}</x14:id>
        </ext>
      </extLst>
    </cfRule>
  </conditionalFormatting>
  <conditionalFormatting sqref="H19">
    <cfRule type="colorScale" priority="9">
      <colorScale>
        <cfvo type="min"/>
        <cfvo type="max"/>
        <color rgb="FF63BE7B"/>
        <color rgb="FFFFEF9C"/>
      </colorScale>
    </cfRule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{E1D9236F-6ACE-4B6D-A0DD-560E67732BFD}</x14:id>
        </ext>
      </extLst>
    </cfRule>
  </conditionalFormatting>
  <conditionalFormatting sqref="H20">
    <cfRule type="colorScale" priority="7">
      <colorScale>
        <cfvo type="min"/>
        <cfvo type="max"/>
        <color rgb="FF63BE7B"/>
        <color rgb="FFFFEF9C"/>
      </colorScale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{CA3BF30B-284E-44A8-9E6F-54287DE4690A}</x14:id>
        </ext>
      </extLst>
    </cfRule>
  </conditionalFormatting>
  <conditionalFormatting sqref="H30">
    <cfRule type="colorScale" priority="5">
      <colorScale>
        <cfvo type="min"/>
        <cfvo type="max"/>
        <color rgb="FF63BE7B"/>
        <color rgb="FFFFEF9C"/>
      </colorScale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{4549A765-C7C4-43BD-9372-00AB9189A179}</x14:id>
        </ext>
      </extLst>
    </cfRule>
  </conditionalFormatting>
  <conditionalFormatting sqref="H13:H15 H21">
    <cfRule type="colorScale" priority="432">
      <colorScale>
        <cfvo type="min"/>
        <cfvo type="max"/>
        <color rgb="FF63BE7B"/>
        <color rgb="FFFFEF9C"/>
      </colorScale>
    </cfRule>
    <cfRule type="dataBar" priority="43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{5F58A70B-0824-4AEC-B08F-A5FB98A95696}</x14:id>
        </ext>
      </extLst>
    </cfRule>
  </conditionalFormatting>
  <conditionalFormatting sqref="H11">
    <cfRule type="colorScale" priority="3">
      <colorScale>
        <cfvo type="min"/>
        <cfvo type="max"/>
        <color rgb="FF63BE7B"/>
        <color rgb="FFFFEF9C"/>
      </colorScale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{35E79893-EF34-498E-83CF-3E8F3050A03E}</x14:id>
        </ext>
      </extLst>
    </cfRule>
  </conditionalFormatting>
  <conditionalFormatting sqref="H12">
    <cfRule type="colorScale" priority="1">
      <colorScale>
        <cfvo type="min"/>
        <cfvo type="max"/>
        <color rgb="FF63BE7B"/>
        <color rgb="FFFFEF9C"/>
      </colorScale>
    </cfRule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{F8938B93-A038-4A2D-9DA8-30B2BC61464D}</x14:id>
        </ext>
      </extLst>
    </cfRule>
  </conditionalFormatting>
  <dataValidations count="1">
    <dataValidation allowBlank="1" showInputMessage="1" showErrorMessage="1" promptTitle="Riesgo Identificado" prompt="Realice una descripción de los riesgos inherentes asociados a cada factor de riesgo por proceso." sqref="F187:F203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29F235-3445-4832-A0FE-EA4D1B5F6323}">
            <x14:dataBar minLength="0" maxLength="100" negativeBarColorSameAsPositive="1" axisPosition="none">
              <x14:cfvo type="min"/>
              <x14:cfvo type="max"/>
            </x14:dataBar>
          </x14:cfRule>
          <xm:sqref>H7:H9</xm:sqref>
        </x14:conditionalFormatting>
        <x14:conditionalFormatting xmlns:xm="http://schemas.microsoft.com/office/excel/2006/main">
          <x14:cfRule type="dataBar" id="{8F43D7FA-9E3B-413D-8285-AEBCD08AEFBC}">
            <x14:dataBar minLength="0" maxLength="100" negativeBarColorSameAsPositive="1" axisPosition="none">
              <x14:cfvo type="min"/>
              <x14:cfvo type="max"/>
            </x14:dataBar>
          </x14:cfRule>
          <xm:sqref>H24:H29</xm:sqref>
        </x14:conditionalFormatting>
        <x14:conditionalFormatting xmlns:xm="http://schemas.microsoft.com/office/excel/2006/main">
          <x14:cfRule type="dataBar" id="{86F0D3B2-3820-4CD3-8359-4610B37C11CC}">
            <x14:dataBar minLength="0" maxLength="100" negativeBarColorSameAsPositive="1" axisPosition="none">
              <x14:cfvo type="min"/>
              <x14:cfvo type="max"/>
            </x14:dataBar>
          </x14:cfRule>
          <xm:sqref>H16:H17</xm:sqref>
        </x14:conditionalFormatting>
        <x14:conditionalFormatting xmlns:xm="http://schemas.microsoft.com/office/excel/2006/main">
          <x14:cfRule type="dataBar" id="{A257169D-7F17-47EF-BBDF-BF5B066F8D64}">
            <x14:dataBar minLength="0" maxLength="100" negativeBarColorSameAsPositive="1" axisPosition="none">
              <x14:cfvo type="min"/>
              <x14:cfvo type="max"/>
            </x14:dataBar>
          </x14:cfRule>
          <xm:sqref>H18</xm:sqref>
        </x14:conditionalFormatting>
        <x14:conditionalFormatting xmlns:xm="http://schemas.microsoft.com/office/excel/2006/main">
          <x14:cfRule type="dataBar" id="{E1D9236F-6ACE-4B6D-A0DD-560E67732BFD}">
            <x14:dataBar minLength="0" maxLength="100" negativeBarColorSameAsPositive="1" axisPosition="none">
              <x14:cfvo type="min"/>
              <x14:cfvo type="max"/>
            </x14:dataBar>
          </x14:cfRule>
          <xm:sqref>H19</xm:sqref>
        </x14:conditionalFormatting>
        <x14:conditionalFormatting xmlns:xm="http://schemas.microsoft.com/office/excel/2006/main">
          <x14:cfRule type="dataBar" id="{CA3BF30B-284E-44A8-9E6F-54287DE4690A}">
            <x14:dataBar minLength="0" maxLength="100" negativeBarColorSameAsPositive="1" axisPosition="none">
              <x14:cfvo type="min"/>
              <x14:cfvo type="max"/>
            </x14:dataBar>
          </x14:cfRule>
          <xm:sqref>H20</xm:sqref>
        </x14:conditionalFormatting>
        <x14:conditionalFormatting xmlns:xm="http://schemas.microsoft.com/office/excel/2006/main">
          <x14:cfRule type="dataBar" id="{4549A765-C7C4-43BD-9372-00AB9189A179}">
            <x14:dataBar minLength="0" maxLength="100" negativeBarColorSameAsPositive="1" axisPosition="none">
              <x14:cfvo type="min"/>
              <x14:cfvo type="max"/>
            </x14:dataBar>
          </x14:cfRule>
          <xm:sqref>H30</xm:sqref>
        </x14:conditionalFormatting>
        <x14:conditionalFormatting xmlns:xm="http://schemas.microsoft.com/office/excel/2006/main">
          <x14:cfRule type="dataBar" id="{5F58A70B-0824-4AEC-B08F-A5FB98A95696}">
            <x14:dataBar minLength="0" maxLength="100" negativeBarColorSameAsPositive="1" axisPosition="none">
              <x14:cfvo type="min"/>
              <x14:cfvo type="max"/>
            </x14:dataBar>
          </x14:cfRule>
          <xm:sqref>H13:H15 H21</xm:sqref>
        </x14:conditionalFormatting>
        <x14:conditionalFormatting xmlns:xm="http://schemas.microsoft.com/office/excel/2006/main">
          <x14:cfRule type="dataBar" id="{35E79893-EF34-498E-83CF-3E8F3050A03E}">
            <x14:dataBar minLength="0" maxLength="100" negativeBarColorSameAsPositive="1" axisPosition="none">
              <x14:cfvo type="min"/>
              <x14:cfvo type="max"/>
            </x14:dataBar>
          </x14:cfRule>
          <xm:sqref>H11</xm:sqref>
        </x14:conditionalFormatting>
        <x14:conditionalFormatting xmlns:xm="http://schemas.microsoft.com/office/excel/2006/main">
          <x14:cfRule type="dataBar" id="{F8938B93-A038-4A2D-9DA8-30B2BC61464D}">
            <x14:dataBar minLength="0" maxLength="100" negativeBarColorSameAsPositive="1" axisPosition="none">
              <x14:cfvo type="min"/>
              <x14:cfvo type="max"/>
            </x14:dataBar>
          </x14:cfRule>
          <xm:sqref>H12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pane ySplit="1" topLeftCell="A2" activePane="bottomLeft" state="frozen"/>
      <selection pane="bottomLeft" activeCell="B8" sqref="B8"/>
    </sheetView>
  </sheetViews>
  <sheetFormatPr baseColWidth="10" defaultRowHeight="15" x14ac:dyDescent="0.25"/>
  <cols>
    <col min="1" max="1" width="26.5703125" style="167" customWidth="1"/>
    <col min="2" max="2" width="55" style="167" customWidth="1"/>
    <col min="3" max="3" width="67.85546875" style="167" customWidth="1"/>
  </cols>
  <sheetData>
    <row r="1" spans="1:3" ht="30" x14ac:dyDescent="0.25">
      <c r="A1" s="276" t="s">
        <v>117</v>
      </c>
      <c r="B1" s="277" t="s">
        <v>727</v>
      </c>
      <c r="C1" s="275" t="s">
        <v>728</v>
      </c>
    </row>
    <row r="2" spans="1:3" ht="38.25" x14ac:dyDescent="0.25">
      <c r="A2" s="273" t="s">
        <v>708</v>
      </c>
      <c r="B2" s="273" t="s">
        <v>237</v>
      </c>
      <c r="C2" s="278" t="s">
        <v>377</v>
      </c>
    </row>
    <row r="3" spans="1:3" ht="25.5" x14ac:dyDescent="0.25">
      <c r="A3" s="273" t="s">
        <v>708</v>
      </c>
      <c r="B3" s="273" t="s">
        <v>238</v>
      </c>
      <c r="C3" s="278" t="s">
        <v>377</v>
      </c>
    </row>
    <row r="4" spans="1:3" ht="25.5" x14ac:dyDescent="0.25">
      <c r="A4" s="273" t="s">
        <v>709</v>
      </c>
      <c r="B4" s="278" t="s">
        <v>239</v>
      </c>
      <c r="C4" s="278" t="s">
        <v>377</v>
      </c>
    </row>
    <row r="5" spans="1:3" ht="38.25" x14ac:dyDescent="0.25">
      <c r="A5" s="273" t="s">
        <v>710</v>
      </c>
      <c r="B5" s="269" t="s">
        <v>240</v>
      </c>
      <c r="C5" s="270" t="s">
        <v>378</v>
      </c>
    </row>
    <row r="6" spans="1:3" x14ac:dyDescent="0.25">
      <c r="A6" s="273" t="s">
        <v>710</v>
      </c>
      <c r="B6" s="269" t="s">
        <v>241</v>
      </c>
      <c r="C6" s="271" t="s">
        <v>379</v>
      </c>
    </row>
    <row r="7" spans="1:3" x14ac:dyDescent="0.25">
      <c r="A7" s="273" t="s">
        <v>711</v>
      </c>
      <c r="B7" s="272" t="s">
        <v>242</v>
      </c>
      <c r="C7" s="271" t="s">
        <v>380</v>
      </c>
    </row>
    <row r="8" spans="1:3" ht="38.25" x14ac:dyDescent="0.25">
      <c r="A8" s="273" t="s">
        <v>711</v>
      </c>
      <c r="B8" s="269" t="s">
        <v>243</v>
      </c>
      <c r="C8" s="271" t="s">
        <v>380</v>
      </c>
    </row>
    <row r="9" spans="1:3" x14ac:dyDescent="0.25">
      <c r="A9" s="273" t="s">
        <v>712</v>
      </c>
      <c r="B9" s="269" t="s">
        <v>244</v>
      </c>
      <c r="C9" s="270" t="s">
        <v>378</v>
      </c>
    </row>
    <row r="10" spans="1:3" ht="25.5" x14ac:dyDescent="0.25">
      <c r="A10" s="273" t="s">
        <v>712</v>
      </c>
      <c r="B10" s="273" t="s">
        <v>245</v>
      </c>
      <c r="C10" s="270" t="s">
        <v>378</v>
      </c>
    </row>
    <row r="11" spans="1:3" ht="25.5" x14ac:dyDescent="0.25">
      <c r="A11" s="273" t="s">
        <v>713</v>
      </c>
      <c r="B11" s="273" t="s">
        <v>246</v>
      </c>
      <c r="C11" s="271" t="s">
        <v>381</v>
      </c>
    </row>
    <row r="12" spans="1:3" x14ac:dyDescent="0.25">
      <c r="A12" s="273" t="s">
        <v>713</v>
      </c>
      <c r="B12" s="269" t="s">
        <v>247</v>
      </c>
      <c r="C12" s="270" t="s">
        <v>382</v>
      </c>
    </row>
    <row r="13" spans="1:3" x14ac:dyDescent="0.25">
      <c r="A13" s="273" t="s">
        <v>713</v>
      </c>
      <c r="B13" s="269" t="s">
        <v>248</v>
      </c>
      <c r="C13" s="271" t="s">
        <v>383</v>
      </c>
    </row>
    <row r="14" spans="1:3" x14ac:dyDescent="0.25">
      <c r="A14" s="273" t="s">
        <v>714</v>
      </c>
      <c r="B14" s="269" t="s">
        <v>249</v>
      </c>
      <c r="C14" s="270" t="s">
        <v>384</v>
      </c>
    </row>
    <row r="15" spans="1:3" ht="25.5" x14ac:dyDescent="0.25">
      <c r="A15" s="273" t="s">
        <v>714</v>
      </c>
      <c r="B15" s="269" t="s">
        <v>250</v>
      </c>
      <c r="C15" s="270" t="s">
        <v>385</v>
      </c>
    </row>
    <row r="16" spans="1:3" ht="25.5" x14ac:dyDescent="0.25">
      <c r="A16" s="273" t="s">
        <v>715</v>
      </c>
      <c r="B16" s="269" t="s">
        <v>251</v>
      </c>
      <c r="C16" s="271" t="s">
        <v>386</v>
      </c>
    </row>
    <row r="17" spans="1:3" ht="25.5" x14ac:dyDescent="0.25">
      <c r="A17" s="273" t="s">
        <v>716</v>
      </c>
      <c r="B17" s="273" t="s">
        <v>252</v>
      </c>
      <c r="C17" s="271" t="s">
        <v>387</v>
      </c>
    </row>
    <row r="18" spans="1:3" ht="25.5" x14ac:dyDescent="0.25">
      <c r="A18" s="273" t="s">
        <v>716</v>
      </c>
      <c r="B18" s="273" t="s">
        <v>253</v>
      </c>
      <c r="C18" s="271" t="s">
        <v>388</v>
      </c>
    </row>
    <row r="19" spans="1:3" ht="38.25" x14ac:dyDescent="0.25">
      <c r="A19" s="273" t="s">
        <v>716</v>
      </c>
      <c r="B19" s="273" t="s">
        <v>254</v>
      </c>
      <c r="C19" s="271" t="s">
        <v>389</v>
      </c>
    </row>
    <row r="20" spans="1:3" ht="38.25" x14ac:dyDescent="0.25">
      <c r="A20" s="273" t="s">
        <v>717</v>
      </c>
      <c r="B20" s="274" t="s">
        <v>255</v>
      </c>
      <c r="C20" s="271" t="s">
        <v>387</v>
      </c>
    </row>
    <row r="21" spans="1:3" ht="38.25" x14ac:dyDescent="0.25">
      <c r="A21" s="273" t="s">
        <v>717</v>
      </c>
      <c r="B21" s="274" t="s">
        <v>256</v>
      </c>
      <c r="C21" s="271" t="s">
        <v>389</v>
      </c>
    </row>
    <row r="22" spans="1:3" ht="25.5" x14ac:dyDescent="0.25">
      <c r="A22" s="273" t="s">
        <v>718</v>
      </c>
      <c r="B22" s="274" t="s">
        <v>257</v>
      </c>
      <c r="C22" s="271" t="s">
        <v>390</v>
      </c>
    </row>
    <row r="23" spans="1:3" x14ac:dyDescent="0.25">
      <c r="A23" s="273" t="s">
        <v>718</v>
      </c>
      <c r="B23" s="274" t="s">
        <v>258</v>
      </c>
      <c r="C23" s="271" t="s">
        <v>391</v>
      </c>
    </row>
    <row r="24" spans="1:3" x14ac:dyDescent="0.25">
      <c r="A24" s="273" t="s">
        <v>718</v>
      </c>
      <c r="B24" s="274" t="s">
        <v>259</v>
      </c>
      <c r="C24" s="271" t="s">
        <v>392</v>
      </c>
    </row>
    <row r="25" spans="1:3" x14ac:dyDescent="0.25">
      <c r="A25" s="273" t="s">
        <v>719</v>
      </c>
      <c r="B25" s="274" t="s">
        <v>260</v>
      </c>
      <c r="C25" s="279"/>
    </row>
    <row r="26" spans="1:3" x14ac:dyDescent="0.25">
      <c r="A26" s="280"/>
      <c r="B26" s="280"/>
      <c r="C26" s="280"/>
    </row>
    <row r="27" spans="1:3" ht="38.25" x14ac:dyDescent="0.25">
      <c r="A27" s="273" t="s">
        <v>720</v>
      </c>
      <c r="B27" s="272" t="s">
        <v>323</v>
      </c>
      <c r="C27" s="272" t="s">
        <v>393</v>
      </c>
    </row>
    <row r="28" spans="1:3" ht="38.25" x14ac:dyDescent="0.25">
      <c r="A28" s="273" t="s">
        <v>720</v>
      </c>
      <c r="B28" s="272" t="s">
        <v>324</v>
      </c>
      <c r="C28" s="272" t="s">
        <v>394</v>
      </c>
    </row>
    <row r="29" spans="1:3" ht="25.5" x14ac:dyDescent="0.25">
      <c r="A29" s="273" t="s">
        <v>720</v>
      </c>
      <c r="B29" s="272" t="s">
        <v>325</v>
      </c>
      <c r="C29" s="272" t="s">
        <v>395</v>
      </c>
    </row>
    <row r="30" spans="1:3" ht="38.25" x14ac:dyDescent="0.25">
      <c r="A30" s="273" t="s">
        <v>720</v>
      </c>
      <c r="B30" s="272" t="s">
        <v>326</v>
      </c>
      <c r="C30" s="272" t="s">
        <v>725</v>
      </c>
    </row>
    <row r="31" spans="1:3" ht="25.5" x14ac:dyDescent="0.25">
      <c r="A31" s="273" t="s">
        <v>720</v>
      </c>
      <c r="B31" s="281" t="s">
        <v>327</v>
      </c>
      <c r="C31" s="272" t="s">
        <v>396</v>
      </c>
    </row>
    <row r="32" spans="1:3" ht="25.5" x14ac:dyDescent="0.25">
      <c r="A32" s="273" t="s">
        <v>721</v>
      </c>
      <c r="B32" s="272" t="s">
        <v>328</v>
      </c>
      <c r="C32" s="272" t="s">
        <v>397</v>
      </c>
    </row>
    <row r="33" spans="1:3" ht="25.5" x14ac:dyDescent="0.25">
      <c r="A33" s="273" t="s">
        <v>721</v>
      </c>
      <c r="B33" s="272" t="s">
        <v>329</v>
      </c>
      <c r="C33" s="272" t="s">
        <v>398</v>
      </c>
    </row>
    <row r="34" spans="1:3" ht="25.5" x14ac:dyDescent="0.25">
      <c r="A34" s="273" t="s">
        <v>721</v>
      </c>
      <c r="B34" s="272" t="s">
        <v>330</v>
      </c>
      <c r="C34" s="272" t="s">
        <v>399</v>
      </c>
    </row>
    <row r="35" spans="1:3" ht="51" x14ac:dyDescent="0.25">
      <c r="A35" s="281" t="s">
        <v>722</v>
      </c>
      <c r="B35" s="281" t="s">
        <v>331</v>
      </c>
      <c r="C35" s="272" t="s">
        <v>400</v>
      </c>
    </row>
    <row r="36" spans="1:3" ht="25.5" x14ac:dyDescent="0.25">
      <c r="A36" s="281" t="s">
        <v>722</v>
      </c>
      <c r="B36" s="281" t="s">
        <v>332</v>
      </c>
      <c r="C36" s="281" t="s">
        <v>401</v>
      </c>
    </row>
    <row r="37" spans="1:3" ht="25.5" x14ac:dyDescent="0.25">
      <c r="A37" s="281" t="s">
        <v>722</v>
      </c>
      <c r="B37" s="272" t="s">
        <v>333</v>
      </c>
      <c r="C37" s="272" t="s">
        <v>402</v>
      </c>
    </row>
    <row r="38" spans="1:3" ht="63.75" x14ac:dyDescent="0.25">
      <c r="A38" s="281" t="s">
        <v>722</v>
      </c>
      <c r="B38" s="281" t="s">
        <v>334</v>
      </c>
      <c r="C38" s="281" t="s">
        <v>403</v>
      </c>
    </row>
    <row r="39" spans="1:3" ht="38.25" x14ac:dyDescent="0.25">
      <c r="A39" s="273" t="s">
        <v>723</v>
      </c>
      <c r="B39" s="272" t="s">
        <v>335</v>
      </c>
      <c r="C39" s="272" t="s">
        <v>404</v>
      </c>
    </row>
    <row r="40" spans="1:3" ht="38.25" x14ac:dyDescent="0.25">
      <c r="A40" s="273" t="s">
        <v>723</v>
      </c>
      <c r="B40" s="272" t="s">
        <v>336</v>
      </c>
      <c r="C40" s="272" t="s">
        <v>405</v>
      </c>
    </row>
    <row r="41" spans="1:3" x14ac:dyDescent="0.25">
      <c r="A41" s="279" t="s">
        <v>724</v>
      </c>
      <c r="B41" s="274" t="s">
        <v>337</v>
      </c>
      <c r="C41" s="282"/>
    </row>
  </sheetData>
  <dataValidations count="1">
    <dataValidation allowBlank="1" showInputMessage="1" showErrorMessage="1" promptTitle="Riesgo Identificado" prompt="Realice una descripción de los riesgos inherentes asociados a cada factor de riesgo por proceso." sqref="C5:C21 C1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pane ySplit="1" topLeftCell="A2" activePane="bottomLeft" state="frozen"/>
      <selection pane="bottomLeft" activeCell="C13" sqref="C13"/>
    </sheetView>
  </sheetViews>
  <sheetFormatPr baseColWidth="10" defaultColWidth="19.85546875" defaultRowHeight="15" x14ac:dyDescent="0.25"/>
  <cols>
    <col min="1" max="1" width="23.85546875" customWidth="1"/>
    <col min="2" max="2" width="56.5703125" customWidth="1"/>
    <col min="3" max="3" width="66" customWidth="1"/>
    <col min="4" max="255" width="11.42578125" customWidth="1"/>
  </cols>
  <sheetData>
    <row r="1" spans="1:3" ht="15.75" x14ac:dyDescent="0.25">
      <c r="A1" s="328" t="s">
        <v>266</v>
      </c>
      <c r="B1" s="330" t="s">
        <v>726</v>
      </c>
      <c r="C1" s="330" t="s">
        <v>21</v>
      </c>
    </row>
    <row r="2" spans="1:3" x14ac:dyDescent="0.25">
      <c r="A2" s="547" t="s">
        <v>872</v>
      </c>
      <c r="B2" s="549" t="s">
        <v>820</v>
      </c>
      <c r="C2" s="550"/>
    </row>
    <row r="3" spans="1:3" ht="30" x14ac:dyDescent="0.25">
      <c r="A3" s="547"/>
      <c r="B3" s="326" t="s">
        <v>821</v>
      </c>
      <c r="C3" s="326" t="s">
        <v>822</v>
      </c>
    </row>
    <row r="4" spans="1:3" ht="30" x14ac:dyDescent="0.25">
      <c r="A4" s="547"/>
      <c r="B4" s="327" t="s">
        <v>823</v>
      </c>
      <c r="C4" s="326" t="s">
        <v>824</v>
      </c>
    </row>
    <row r="5" spans="1:3" ht="30" x14ac:dyDescent="0.25">
      <c r="A5" s="547"/>
      <c r="B5" s="327" t="s">
        <v>825</v>
      </c>
      <c r="C5" s="326" t="s">
        <v>826</v>
      </c>
    </row>
    <row r="6" spans="1:3" ht="30" x14ac:dyDescent="0.25">
      <c r="A6" s="547"/>
      <c r="B6" s="327" t="s">
        <v>827</v>
      </c>
      <c r="C6" s="326" t="s">
        <v>828</v>
      </c>
    </row>
    <row r="7" spans="1:3" x14ac:dyDescent="0.25">
      <c r="A7" s="547"/>
      <c r="B7" s="327" t="s">
        <v>829</v>
      </c>
      <c r="C7" s="326" t="s">
        <v>830</v>
      </c>
    </row>
    <row r="8" spans="1:3" x14ac:dyDescent="0.25">
      <c r="A8" s="547"/>
      <c r="B8" s="549" t="s">
        <v>104</v>
      </c>
      <c r="C8" s="550"/>
    </row>
    <row r="9" spans="1:3" ht="30" x14ac:dyDescent="0.25">
      <c r="A9" s="547"/>
      <c r="B9" s="327" t="s">
        <v>831</v>
      </c>
      <c r="C9" s="326" t="s">
        <v>832</v>
      </c>
    </row>
    <row r="10" spans="1:3" ht="30" x14ac:dyDescent="0.25">
      <c r="A10" s="547"/>
      <c r="B10" s="327" t="s">
        <v>833</v>
      </c>
      <c r="C10" s="326" t="s">
        <v>834</v>
      </c>
    </row>
    <row r="11" spans="1:3" x14ac:dyDescent="0.25">
      <c r="A11" s="547"/>
      <c r="B11" s="549" t="s">
        <v>835</v>
      </c>
      <c r="C11" s="550"/>
    </row>
    <row r="12" spans="1:3" ht="30" x14ac:dyDescent="0.25">
      <c r="A12" s="547"/>
      <c r="B12" s="327" t="s">
        <v>836</v>
      </c>
      <c r="C12" s="326" t="s">
        <v>837</v>
      </c>
    </row>
    <row r="13" spans="1:3" ht="30" x14ac:dyDescent="0.25">
      <c r="A13" s="547"/>
      <c r="B13" s="327" t="s">
        <v>838</v>
      </c>
      <c r="C13" s="326" t="s">
        <v>839</v>
      </c>
    </row>
    <row r="14" spans="1:3" ht="30" x14ac:dyDescent="0.25">
      <c r="A14" s="547"/>
      <c r="B14" s="327" t="s">
        <v>840</v>
      </c>
      <c r="C14" s="326" t="s">
        <v>841</v>
      </c>
    </row>
    <row r="15" spans="1:3" ht="30" x14ac:dyDescent="0.25">
      <c r="A15" s="547"/>
      <c r="B15" s="327" t="s">
        <v>842</v>
      </c>
      <c r="C15" s="326" t="s">
        <v>843</v>
      </c>
    </row>
    <row r="16" spans="1:3" ht="45" x14ac:dyDescent="0.25">
      <c r="A16" s="547"/>
      <c r="B16" s="327" t="s">
        <v>844</v>
      </c>
      <c r="C16" s="326" t="s">
        <v>845</v>
      </c>
    </row>
    <row r="17" spans="1:3" ht="45" x14ac:dyDescent="0.25">
      <c r="A17" s="547"/>
      <c r="B17" s="327" t="s">
        <v>846</v>
      </c>
      <c r="C17" s="326" t="s">
        <v>847</v>
      </c>
    </row>
    <row r="19" spans="1:3" x14ac:dyDescent="0.25">
      <c r="A19" s="548" t="s">
        <v>848</v>
      </c>
      <c r="B19" s="551" t="s">
        <v>320</v>
      </c>
      <c r="C19" s="552"/>
    </row>
    <row r="20" spans="1:3" ht="30" x14ac:dyDescent="0.25">
      <c r="A20" s="548"/>
      <c r="B20" s="329" t="s">
        <v>849</v>
      </c>
      <c r="C20" s="329" t="s">
        <v>850</v>
      </c>
    </row>
    <row r="21" spans="1:3" ht="30" x14ac:dyDescent="0.25">
      <c r="A21" s="548"/>
      <c r="B21" s="329" t="s">
        <v>851</v>
      </c>
      <c r="C21" s="329" t="s">
        <v>852</v>
      </c>
    </row>
    <row r="22" spans="1:3" ht="30" x14ac:dyDescent="0.25">
      <c r="A22" s="548"/>
      <c r="B22" s="329" t="s">
        <v>853</v>
      </c>
      <c r="C22" s="329" t="s">
        <v>854</v>
      </c>
    </row>
    <row r="23" spans="1:3" ht="30" x14ac:dyDescent="0.25">
      <c r="A23" s="548"/>
      <c r="B23" s="329" t="s">
        <v>855</v>
      </c>
      <c r="C23" s="329" t="s">
        <v>856</v>
      </c>
    </row>
    <row r="24" spans="1:3" ht="30" x14ac:dyDescent="0.25">
      <c r="A24" s="548"/>
      <c r="B24" s="329" t="s">
        <v>857</v>
      </c>
      <c r="C24" s="329" t="s">
        <v>858</v>
      </c>
    </row>
    <row r="25" spans="1:3" x14ac:dyDescent="0.25">
      <c r="A25" s="548"/>
      <c r="B25" s="329" t="s">
        <v>859</v>
      </c>
      <c r="C25" s="329" t="s">
        <v>860</v>
      </c>
    </row>
    <row r="26" spans="1:3" ht="30" x14ac:dyDescent="0.25">
      <c r="A26" s="548"/>
      <c r="B26" s="329" t="s">
        <v>861</v>
      </c>
      <c r="C26" s="329" t="s">
        <v>862</v>
      </c>
    </row>
    <row r="27" spans="1:3" x14ac:dyDescent="0.25">
      <c r="A27" s="548"/>
      <c r="B27" s="551" t="s">
        <v>863</v>
      </c>
      <c r="C27" s="552"/>
    </row>
    <row r="28" spans="1:3" ht="45" x14ac:dyDescent="0.25">
      <c r="A28" s="548"/>
      <c r="B28" s="329" t="s">
        <v>864</v>
      </c>
      <c r="C28" s="329" t="s">
        <v>865</v>
      </c>
    </row>
    <row r="29" spans="1:3" ht="45" x14ac:dyDescent="0.25">
      <c r="A29" s="548"/>
      <c r="B29" s="329" t="s">
        <v>866</v>
      </c>
      <c r="C29" s="329" t="s">
        <v>867</v>
      </c>
    </row>
    <row r="30" spans="1:3" ht="30" x14ac:dyDescent="0.25">
      <c r="A30" s="548"/>
      <c r="B30" s="329" t="s">
        <v>868</v>
      </c>
      <c r="C30" s="329" t="s">
        <v>869</v>
      </c>
    </row>
    <row r="31" spans="1:3" x14ac:dyDescent="0.25">
      <c r="A31" s="548"/>
      <c r="B31" s="329" t="s">
        <v>870</v>
      </c>
      <c r="C31" s="329" t="s">
        <v>871</v>
      </c>
    </row>
  </sheetData>
  <mergeCells count="7">
    <mergeCell ref="A2:A17"/>
    <mergeCell ref="A19:A31"/>
    <mergeCell ref="B2:C2"/>
    <mergeCell ref="B8:C8"/>
    <mergeCell ref="B11:C11"/>
    <mergeCell ref="B19:C19"/>
    <mergeCell ref="B27:C27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workbookViewId="0">
      <pane ySplit="1" topLeftCell="A56" activePane="bottomLeft" state="frozen"/>
      <selection pane="bottomLeft" activeCell="B69" sqref="B69"/>
    </sheetView>
  </sheetViews>
  <sheetFormatPr baseColWidth="10" defaultRowHeight="15" x14ac:dyDescent="0.25"/>
  <cols>
    <col min="1" max="1" width="71.140625" style="332" customWidth="1"/>
    <col min="2" max="2" width="74.42578125" style="332" customWidth="1"/>
    <col min="3" max="3" width="5.7109375" style="332" customWidth="1"/>
    <col min="4" max="4" width="3.42578125" style="332" customWidth="1"/>
    <col min="5" max="16384" width="11.42578125" style="332"/>
  </cols>
  <sheetData>
    <row r="1" spans="1:2" x14ac:dyDescent="0.25">
      <c r="A1" s="331" t="s">
        <v>726</v>
      </c>
      <c r="B1" s="331" t="s">
        <v>103</v>
      </c>
    </row>
    <row r="2" spans="1:2" x14ac:dyDescent="0.25">
      <c r="A2" s="333" t="s">
        <v>80</v>
      </c>
      <c r="B2" s="333" t="s">
        <v>340</v>
      </c>
    </row>
    <row r="3" spans="1:2" x14ac:dyDescent="0.25">
      <c r="A3" s="334" t="s">
        <v>115</v>
      </c>
      <c r="B3" s="334" t="s">
        <v>508</v>
      </c>
    </row>
    <row r="4" spans="1:2" ht="30" x14ac:dyDescent="0.25">
      <c r="A4" s="335" t="s">
        <v>113</v>
      </c>
      <c r="B4" s="335" t="s">
        <v>699</v>
      </c>
    </row>
    <row r="5" spans="1:2" x14ac:dyDescent="0.25">
      <c r="A5" s="334" t="s">
        <v>114</v>
      </c>
      <c r="B5" s="334" t="s">
        <v>509</v>
      </c>
    </row>
    <row r="6" spans="1:2" ht="30" x14ac:dyDescent="0.25">
      <c r="A6" s="335" t="s">
        <v>101</v>
      </c>
      <c r="B6" s="335" t="s">
        <v>510</v>
      </c>
    </row>
    <row r="7" spans="1:2" x14ac:dyDescent="0.25">
      <c r="A7" s="336" t="s">
        <v>128</v>
      </c>
      <c r="B7" s="336" t="s">
        <v>511</v>
      </c>
    </row>
    <row r="8" spans="1:2" x14ac:dyDescent="0.25">
      <c r="A8" s="337"/>
      <c r="B8" s="338" t="s">
        <v>512</v>
      </c>
    </row>
    <row r="9" spans="1:2" x14ac:dyDescent="0.25">
      <c r="A9" s="339" t="s">
        <v>93</v>
      </c>
      <c r="B9" s="339" t="s">
        <v>513</v>
      </c>
    </row>
    <row r="10" spans="1:2" x14ac:dyDescent="0.25">
      <c r="A10" s="340"/>
      <c r="B10" s="340" t="s">
        <v>514</v>
      </c>
    </row>
    <row r="11" spans="1:2" x14ac:dyDescent="0.25">
      <c r="A11" s="341"/>
      <c r="B11" s="341" t="s">
        <v>515</v>
      </c>
    </row>
    <row r="12" spans="1:2" x14ac:dyDescent="0.25">
      <c r="A12" s="336" t="s">
        <v>119</v>
      </c>
      <c r="B12" s="336" t="s">
        <v>516</v>
      </c>
    </row>
    <row r="13" spans="1:2" x14ac:dyDescent="0.25">
      <c r="A13" s="337"/>
      <c r="B13" s="337" t="s">
        <v>517</v>
      </c>
    </row>
    <row r="14" spans="1:2" ht="30" x14ac:dyDescent="0.25">
      <c r="A14" s="342" t="s">
        <v>118</v>
      </c>
      <c r="B14" s="342" t="s">
        <v>518</v>
      </c>
    </row>
    <row r="15" spans="1:2" x14ac:dyDescent="0.25">
      <c r="A15" s="343" t="s">
        <v>82</v>
      </c>
      <c r="B15" s="343" t="s">
        <v>519</v>
      </c>
    </row>
    <row r="16" spans="1:2" x14ac:dyDescent="0.25">
      <c r="A16" s="344"/>
      <c r="B16" s="344" t="s">
        <v>520</v>
      </c>
    </row>
    <row r="17" spans="1:2" x14ac:dyDescent="0.25">
      <c r="A17" s="344"/>
      <c r="B17" s="345" t="s">
        <v>706</v>
      </c>
    </row>
    <row r="18" spans="1:2" x14ac:dyDescent="0.25">
      <c r="A18" s="346" t="s">
        <v>144</v>
      </c>
      <c r="B18" s="346" t="s">
        <v>521</v>
      </c>
    </row>
    <row r="19" spans="1:2" x14ac:dyDescent="0.25">
      <c r="A19" s="347"/>
      <c r="B19" s="347" t="s">
        <v>522</v>
      </c>
    </row>
    <row r="20" spans="1:2" ht="45" x14ac:dyDescent="0.25">
      <c r="A20" s="334" t="s">
        <v>91</v>
      </c>
      <c r="B20" s="334" t="s">
        <v>523</v>
      </c>
    </row>
    <row r="21" spans="1:2" ht="45" x14ac:dyDescent="0.25">
      <c r="A21" s="335" t="s">
        <v>111</v>
      </c>
      <c r="B21" s="335" t="s">
        <v>524</v>
      </c>
    </row>
    <row r="22" spans="1:2" ht="30" x14ac:dyDescent="0.25">
      <c r="A22" s="334" t="s">
        <v>148</v>
      </c>
      <c r="B22" s="334" t="s">
        <v>525</v>
      </c>
    </row>
    <row r="23" spans="1:2" ht="30" x14ac:dyDescent="0.25">
      <c r="A23" s="348" t="s">
        <v>94</v>
      </c>
      <c r="B23" s="348" t="s">
        <v>526</v>
      </c>
    </row>
    <row r="24" spans="1:2" x14ac:dyDescent="0.25">
      <c r="A24" s="339" t="s">
        <v>88</v>
      </c>
      <c r="B24" s="339" t="s">
        <v>527</v>
      </c>
    </row>
    <row r="25" spans="1:2" ht="30" x14ac:dyDescent="0.25">
      <c r="A25" s="341"/>
      <c r="B25" s="341" t="s">
        <v>528</v>
      </c>
    </row>
    <row r="26" spans="1:2" ht="30" x14ac:dyDescent="0.25">
      <c r="A26" s="349" t="s">
        <v>89</v>
      </c>
      <c r="B26" s="349" t="s">
        <v>529</v>
      </c>
    </row>
    <row r="27" spans="1:2" ht="30" x14ac:dyDescent="0.25">
      <c r="A27" s="335" t="s">
        <v>83</v>
      </c>
      <c r="B27" s="335" t="s">
        <v>530</v>
      </c>
    </row>
    <row r="28" spans="1:2" ht="45" x14ac:dyDescent="0.25">
      <c r="A28" s="349" t="s">
        <v>125</v>
      </c>
      <c r="B28" s="349" t="s">
        <v>705</v>
      </c>
    </row>
    <row r="29" spans="1:2" x14ac:dyDescent="0.25">
      <c r="A29" s="335" t="s">
        <v>84</v>
      </c>
      <c r="B29" s="335" t="s">
        <v>531</v>
      </c>
    </row>
    <row r="30" spans="1:2" ht="30" x14ac:dyDescent="0.25">
      <c r="A30" s="336" t="s">
        <v>92</v>
      </c>
      <c r="B30" s="336" t="s">
        <v>532</v>
      </c>
    </row>
    <row r="31" spans="1:2" x14ac:dyDescent="0.25">
      <c r="A31" s="337"/>
      <c r="B31" s="338" t="s">
        <v>533</v>
      </c>
    </row>
    <row r="32" spans="1:2" ht="30" x14ac:dyDescent="0.25">
      <c r="A32" s="339" t="s">
        <v>85</v>
      </c>
      <c r="B32" s="339" t="s">
        <v>534</v>
      </c>
    </row>
    <row r="33" spans="1:2" ht="30" x14ac:dyDescent="0.25">
      <c r="A33" s="340"/>
      <c r="B33" s="340" t="s">
        <v>535</v>
      </c>
    </row>
    <row r="34" spans="1:2" x14ac:dyDescent="0.25">
      <c r="A34" s="341"/>
      <c r="B34" s="341" t="s">
        <v>536</v>
      </c>
    </row>
    <row r="35" spans="1:2" ht="30" x14ac:dyDescent="0.25">
      <c r="A35" s="334" t="s">
        <v>120</v>
      </c>
      <c r="B35" s="334" t="s">
        <v>700</v>
      </c>
    </row>
    <row r="36" spans="1:2" x14ac:dyDescent="0.25">
      <c r="A36" s="337"/>
      <c r="B36" s="338" t="s">
        <v>537</v>
      </c>
    </row>
    <row r="37" spans="1:2" x14ac:dyDescent="0.25">
      <c r="A37" s="339" t="s">
        <v>121</v>
      </c>
      <c r="B37" s="339" t="s">
        <v>538</v>
      </c>
    </row>
    <row r="38" spans="1:2" x14ac:dyDescent="0.25">
      <c r="A38" s="340"/>
      <c r="B38" s="340" t="s">
        <v>539</v>
      </c>
    </row>
    <row r="39" spans="1:2" ht="30" x14ac:dyDescent="0.25">
      <c r="A39" s="334" t="s">
        <v>142</v>
      </c>
      <c r="B39" s="334" t="s">
        <v>540</v>
      </c>
    </row>
    <row r="40" spans="1:2" x14ac:dyDescent="0.25">
      <c r="A40" s="339" t="s">
        <v>105</v>
      </c>
      <c r="B40" s="339" t="s">
        <v>541</v>
      </c>
    </row>
    <row r="41" spans="1:2" ht="30" x14ac:dyDescent="0.25">
      <c r="A41" s="334" t="s">
        <v>106</v>
      </c>
      <c r="B41" s="334" t="s">
        <v>542</v>
      </c>
    </row>
    <row r="42" spans="1:2" ht="45" x14ac:dyDescent="0.25">
      <c r="A42" s="339" t="s">
        <v>110</v>
      </c>
      <c r="B42" s="339" t="s">
        <v>543</v>
      </c>
    </row>
    <row r="43" spans="1:2" x14ac:dyDescent="0.25">
      <c r="A43" s="340"/>
      <c r="B43" s="340" t="s">
        <v>544</v>
      </c>
    </row>
    <row r="44" spans="1:2" ht="60" x14ac:dyDescent="0.25">
      <c r="A44" s="334" t="s">
        <v>143</v>
      </c>
      <c r="B44" s="334" t="s">
        <v>545</v>
      </c>
    </row>
    <row r="45" spans="1:2" x14ac:dyDescent="0.25">
      <c r="A45" s="339" t="s">
        <v>87</v>
      </c>
      <c r="B45" s="339" t="s">
        <v>546</v>
      </c>
    </row>
    <row r="46" spans="1:2" x14ac:dyDescent="0.25">
      <c r="A46" s="341"/>
      <c r="B46" s="341" t="s">
        <v>547</v>
      </c>
    </row>
    <row r="47" spans="1:2" x14ac:dyDescent="0.25">
      <c r="A47" s="336" t="s">
        <v>86</v>
      </c>
      <c r="B47" s="336" t="s">
        <v>548</v>
      </c>
    </row>
    <row r="48" spans="1:2" x14ac:dyDescent="0.25">
      <c r="A48" s="338"/>
      <c r="B48" s="338" t="s">
        <v>549</v>
      </c>
    </row>
    <row r="49" spans="1:2" x14ac:dyDescent="0.25">
      <c r="A49" s="339" t="s">
        <v>122</v>
      </c>
      <c r="B49" s="339" t="s">
        <v>550</v>
      </c>
    </row>
    <row r="50" spans="1:2" x14ac:dyDescent="0.25">
      <c r="A50" s="341"/>
      <c r="B50" s="341" t="s">
        <v>551</v>
      </c>
    </row>
    <row r="51" spans="1:2" x14ac:dyDescent="0.25">
      <c r="A51" s="336" t="s">
        <v>123</v>
      </c>
      <c r="B51" s="336" t="s">
        <v>552</v>
      </c>
    </row>
    <row r="52" spans="1:2" ht="30" x14ac:dyDescent="0.25">
      <c r="A52" s="339" t="s">
        <v>126</v>
      </c>
      <c r="B52" s="339" t="s">
        <v>553</v>
      </c>
    </row>
    <row r="53" spans="1:2" x14ac:dyDescent="0.25">
      <c r="A53" s="341"/>
      <c r="B53" s="341" t="s">
        <v>554</v>
      </c>
    </row>
    <row r="54" spans="1:2" x14ac:dyDescent="0.25">
      <c r="A54" s="334" t="s">
        <v>140</v>
      </c>
      <c r="B54" s="334" t="s">
        <v>555</v>
      </c>
    </row>
    <row r="55" spans="1:2" x14ac:dyDescent="0.25">
      <c r="A55" s="339" t="s">
        <v>141</v>
      </c>
      <c r="B55" s="339" t="s">
        <v>556</v>
      </c>
    </row>
    <row r="56" spans="1:2" x14ac:dyDescent="0.25">
      <c r="A56" s="336" t="s">
        <v>132</v>
      </c>
      <c r="B56" s="336" t="s">
        <v>557</v>
      </c>
    </row>
    <row r="57" spans="1:2" x14ac:dyDescent="0.25">
      <c r="A57" s="338"/>
      <c r="B57" s="338" t="s">
        <v>558</v>
      </c>
    </row>
    <row r="58" spans="1:2" ht="30" x14ac:dyDescent="0.25">
      <c r="A58" s="339" t="s">
        <v>124</v>
      </c>
      <c r="B58" s="339" t="s">
        <v>559</v>
      </c>
    </row>
    <row r="59" spans="1:2" x14ac:dyDescent="0.25">
      <c r="A59" s="341"/>
      <c r="B59" s="341" t="s">
        <v>560</v>
      </c>
    </row>
    <row r="60" spans="1:2" x14ac:dyDescent="0.25">
      <c r="A60" s="336" t="s">
        <v>131</v>
      </c>
      <c r="B60" s="336" t="s">
        <v>561</v>
      </c>
    </row>
    <row r="61" spans="1:2" ht="30" x14ac:dyDescent="0.25">
      <c r="A61" s="339" t="s">
        <v>97</v>
      </c>
      <c r="B61" s="339" t="s">
        <v>562</v>
      </c>
    </row>
    <row r="62" spans="1:2" ht="30" x14ac:dyDescent="0.25">
      <c r="A62" s="350"/>
      <c r="B62" s="350" t="s">
        <v>563</v>
      </c>
    </row>
    <row r="63" spans="1:2" x14ac:dyDescent="0.25">
      <c r="A63" s="343" t="s">
        <v>96</v>
      </c>
      <c r="B63" s="351" t="s">
        <v>564</v>
      </c>
    </row>
    <row r="64" spans="1:2" x14ac:dyDescent="0.25">
      <c r="A64" s="352"/>
      <c r="B64" s="353" t="s">
        <v>565</v>
      </c>
    </row>
    <row r="65" spans="1:2" ht="30" x14ac:dyDescent="0.25">
      <c r="A65" s="339" t="s">
        <v>95</v>
      </c>
      <c r="B65" s="339" t="s">
        <v>566</v>
      </c>
    </row>
    <row r="66" spans="1:2" ht="30" x14ac:dyDescent="0.25">
      <c r="A66" s="347"/>
      <c r="B66" s="347" t="s">
        <v>567</v>
      </c>
    </row>
    <row r="67" spans="1:2" ht="30" x14ac:dyDescent="0.25">
      <c r="A67" s="336" t="s">
        <v>98</v>
      </c>
      <c r="B67" s="336" t="s">
        <v>568</v>
      </c>
    </row>
    <row r="68" spans="1:2" x14ac:dyDescent="0.25">
      <c r="A68" s="338"/>
      <c r="B68" s="338" t="s">
        <v>569</v>
      </c>
    </row>
    <row r="69" spans="1:2" ht="30" x14ac:dyDescent="0.25">
      <c r="A69" s="339" t="s">
        <v>127</v>
      </c>
      <c r="B69" s="339" t="s">
        <v>570</v>
      </c>
    </row>
    <row r="70" spans="1:2" x14ac:dyDescent="0.25">
      <c r="A70" s="347"/>
      <c r="B70" s="347" t="s">
        <v>571</v>
      </c>
    </row>
    <row r="71" spans="1:2" ht="30" x14ac:dyDescent="0.25">
      <c r="A71" s="354" t="s">
        <v>133</v>
      </c>
      <c r="B71" s="354" t="s">
        <v>572</v>
      </c>
    </row>
    <row r="72" spans="1:2" ht="30" x14ac:dyDescent="0.25">
      <c r="A72" s="339" t="s">
        <v>136</v>
      </c>
      <c r="B72" s="339" t="s">
        <v>573</v>
      </c>
    </row>
    <row r="73" spans="1:2" ht="45" x14ac:dyDescent="0.25">
      <c r="A73" s="354" t="s">
        <v>145</v>
      </c>
      <c r="B73" s="354" t="s">
        <v>574</v>
      </c>
    </row>
    <row r="74" spans="1:2" ht="30" x14ac:dyDescent="0.25">
      <c r="A74" s="339" t="s">
        <v>129</v>
      </c>
      <c r="B74" s="355" t="s">
        <v>575</v>
      </c>
    </row>
    <row r="75" spans="1:2" x14ac:dyDescent="0.25">
      <c r="A75" s="340"/>
      <c r="B75" s="356" t="s">
        <v>576</v>
      </c>
    </row>
    <row r="76" spans="1:2" x14ac:dyDescent="0.25">
      <c r="A76" s="341"/>
      <c r="B76" s="356" t="s">
        <v>577</v>
      </c>
    </row>
    <row r="77" spans="1:2" ht="30" x14ac:dyDescent="0.25">
      <c r="A77" s="336" t="s">
        <v>130</v>
      </c>
      <c r="B77" s="336" t="s">
        <v>578</v>
      </c>
    </row>
    <row r="78" spans="1:2" x14ac:dyDescent="0.25">
      <c r="A78" s="338"/>
      <c r="B78" s="338" t="s">
        <v>579</v>
      </c>
    </row>
    <row r="79" spans="1:2" ht="30" x14ac:dyDescent="0.25">
      <c r="A79" s="339" t="s">
        <v>134</v>
      </c>
      <c r="B79" s="339" t="s">
        <v>580</v>
      </c>
    </row>
    <row r="80" spans="1:2" x14ac:dyDescent="0.25">
      <c r="A80" s="336" t="s">
        <v>135</v>
      </c>
      <c r="B80" s="357" t="s">
        <v>581</v>
      </c>
    </row>
    <row r="81" spans="1:2" x14ac:dyDescent="0.25">
      <c r="A81" s="337"/>
      <c r="B81" s="358" t="s">
        <v>582</v>
      </c>
    </row>
    <row r="82" spans="1:2" x14ac:dyDescent="0.25">
      <c r="A82" s="359"/>
      <c r="B82" s="360" t="s">
        <v>583</v>
      </c>
    </row>
    <row r="83" spans="1:2" ht="30" x14ac:dyDescent="0.25">
      <c r="A83" s="340" t="s">
        <v>137</v>
      </c>
      <c r="B83" s="361" t="s">
        <v>584</v>
      </c>
    </row>
    <row r="84" spans="1:2" x14ac:dyDescent="0.25">
      <c r="A84" s="340"/>
      <c r="B84" s="356" t="s">
        <v>585</v>
      </c>
    </row>
    <row r="85" spans="1:2" ht="30" x14ac:dyDescent="0.25">
      <c r="A85" s="354" t="s">
        <v>138</v>
      </c>
      <c r="B85" s="354" t="s">
        <v>586</v>
      </c>
    </row>
    <row r="86" spans="1:2" x14ac:dyDescent="0.25">
      <c r="A86" s="340" t="s">
        <v>139</v>
      </c>
      <c r="B86" s="361" t="s">
        <v>587</v>
      </c>
    </row>
    <row r="87" spans="1:2" x14ac:dyDescent="0.25">
      <c r="A87" s="340"/>
      <c r="B87" s="356" t="s">
        <v>588</v>
      </c>
    </row>
    <row r="88" spans="1:2" x14ac:dyDescent="0.25">
      <c r="A88" s="362"/>
      <c r="B88" s="362" t="s">
        <v>691</v>
      </c>
    </row>
    <row r="89" spans="1:2" x14ac:dyDescent="0.25">
      <c r="A89" s="333" t="s">
        <v>81</v>
      </c>
      <c r="B89" s="333" t="s">
        <v>341</v>
      </c>
    </row>
    <row r="90" spans="1:2" x14ac:dyDescent="0.25">
      <c r="A90" s="339" t="s">
        <v>146</v>
      </c>
      <c r="B90" s="355" t="s">
        <v>684</v>
      </c>
    </row>
    <row r="91" spans="1:2" x14ac:dyDescent="0.25">
      <c r="A91" s="340"/>
      <c r="B91" s="356" t="s">
        <v>685</v>
      </c>
    </row>
    <row r="92" spans="1:2" x14ac:dyDescent="0.25">
      <c r="A92" s="340"/>
      <c r="B92" s="356" t="s">
        <v>686</v>
      </c>
    </row>
    <row r="93" spans="1:2" ht="30" x14ac:dyDescent="0.25">
      <c r="A93" s="363" t="s">
        <v>90</v>
      </c>
      <c r="B93" s="364" t="s">
        <v>687</v>
      </c>
    </row>
    <row r="94" spans="1:2" x14ac:dyDescent="0.25">
      <c r="A94" s="365"/>
      <c r="B94" s="366" t="s">
        <v>688</v>
      </c>
    </row>
    <row r="95" spans="1:2" ht="30" x14ac:dyDescent="0.25">
      <c r="A95" s="339" t="s">
        <v>99</v>
      </c>
      <c r="B95" s="355" t="s">
        <v>689</v>
      </c>
    </row>
    <row r="96" spans="1:2" x14ac:dyDescent="0.25">
      <c r="A96" s="367" t="s">
        <v>100</v>
      </c>
      <c r="B96" s="366" t="s">
        <v>707</v>
      </c>
    </row>
    <row r="97" spans="2:2" x14ac:dyDescent="0.25">
      <c r="B97" s="355" t="s">
        <v>690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AD5DA1CD3AA14F9629A27AF76512A7" ma:contentTypeVersion="4" ma:contentTypeDescription="Crear nuevo documento." ma:contentTypeScope="" ma:versionID="c764b514e22a51a278557d1d4dd0db05">
  <xsd:schema xmlns:xsd="http://www.w3.org/2001/XMLSchema" xmlns:xs="http://www.w3.org/2001/XMLSchema" xmlns:p="http://schemas.microsoft.com/office/2006/metadata/properties" xmlns:ns2="66c49515-1191-4f80-9bee-973c886c5127" xmlns:ns3="c09b5e8d-8c8b-49d5-bb44-dc7b5497620b" targetNamespace="http://schemas.microsoft.com/office/2006/metadata/properties" ma:root="true" ma:fieldsID="eeb837c106a9f21869e60bb2810a1b56" ns2:_="" ns3:_="">
    <xsd:import namespace="66c49515-1191-4f80-9bee-973c886c5127"/>
    <xsd:import namespace="c09b5e8d-8c8b-49d5-bb44-dc7b549762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49515-1191-4f80-9bee-973c886c51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b5e8d-8c8b-49d5-bb44-dc7b54976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16A68A-0FCB-4B29-BCCA-874086A488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432CF-B599-4DB4-B747-86C3060A0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c49515-1191-4f80-9bee-973c886c5127"/>
    <ds:schemaRef ds:uri="c09b5e8d-8c8b-49d5-bb44-dc7b549762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FCA0D5-B85D-42FB-80A4-50726C8F55AD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66c49515-1191-4f80-9bee-973c886c5127"/>
    <ds:schemaRef ds:uri="http://schemas.microsoft.com/office/infopath/2007/PartnerControls"/>
    <ds:schemaRef ds:uri="http://schemas.openxmlformats.org/package/2006/metadata/core-properties"/>
    <ds:schemaRef ds:uri="c09b5e8d-8c8b-49d5-bb44-dc7b5497620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63</vt:i4>
      </vt:variant>
    </vt:vector>
  </HeadingPairs>
  <TitlesOfParts>
    <vt:vector size="70" baseType="lpstr">
      <vt:lpstr>Valoración Riesgos y Controles</vt:lpstr>
      <vt:lpstr> RIESGOS Y CONTROLES</vt:lpstr>
      <vt:lpstr>CONTROL</vt:lpstr>
      <vt:lpstr>LISTA</vt:lpstr>
      <vt:lpstr>GUIA RIESGOS CONTABLES</vt:lpstr>
      <vt:lpstr>GUIA RIESGOS PRESUPUESTALES</vt:lpstr>
      <vt:lpstr>GUIA RIESGOS GASTO PUBLICO</vt:lpstr>
      <vt:lpstr>CONTROL!Área_de_impresión</vt:lpstr>
      <vt:lpstr>Calificacion_eficiencia</vt:lpstr>
      <vt:lpstr>Cierre_presupuestal</vt:lpstr>
      <vt:lpstr>Clase_lista</vt:lpstr>
      <vt:lpstr>Condiciones_Fraude</vt:lpstr>
      <vt:lpstr>Controles</vt:lpstr>
      <vt:lpstr>Desempeño_Financiero</vt:lpstr>
      <vt:lpstr>Desempeño_Financiero_</vt:lpstr>
      <vt:lpstr>Documentación</vt:lpstr>
      <vt:lpstr>EFECTIVIDAD</vt:lpstr>
      <vt:lpstr>EFICIENCIA</vt:lpstr>
      <vt:lpstr>Ejecución_Pasiva</vt:lpstr>
      <vt:lpstr>Estados_Financieros</vt:lpstr>
      <vt:lpstr>Estados_Financieros_</vt:lpstr>
      <vt:lpstr>Etapa_Desempeño_Financiero</vt:lpstr>
      <vt:lpstr>Etapa_Estados_Financieros</vt:lpstr>
      <vt:lpstr>Etapa_Gasto_Público</vt:lpstr>
      <vt:lpstr>Etapa_Planes_Programas_y_Proyectos</vt:lpstr>
      <vt:lpstr>Etapa_Presupuesto_de_Gastos</vt:lpstr>
      <vt:lpstr>Etapa_Presupuesto_de_Ingresos</vt:lpstr>
      <vt:lpstr>Evidencia_control_lista</vt:lpstr>
      <vt:lpstr>Existencia_lista</vt:lpstr>
      <vt:lpstr>Fraude_lista</vt:lpstr>
      <vt:lpstr>Gasto_de_Inversión_u_operación_NA</vt:lpstr>
      <vt:lpstr>Gasto_Público</vt:lpstr>
      <vt:lpstr>Gestión_Contractual_Contractual</vt:lpstr>
      <vt:lpstr>Gestión_Contractual_Postcontractual</vt:lpstr>
      <vt:lpstr>Gestión_Contractual_Precontractual</vt:lpstr>
      <vt:lpstr>GESTIÓN_DE_INVERSION_Y_GASTO</vt:lpstr>
      <vt:lpstr>GESTIÓN_FINANCIERA</vt:lpstr>
      <vt:lpstr>GESTIÓN_PRESUPUESTAL</vt:lpstr>
      <vt:lpstr>HALLAZGO_AUD_ANT_Lista</vt:lpstr>
      <vt:lpstr>IMPACTO</vt:lpstr>
      <vt:lpstr>Impacto_1</vt:lpstr>
      <vt:lpstr>Incorrecciones_lista</vt:lpstr>
      <vt:lpstr>Independencia_lista</vt:lpstr>
      <vt:lpstr>Ingresos_corrientes</vt:lpstr>
      <vt:lpstr>Ingresos_operacionales_y_no_operacionales</vt:lpstr>
      <vt:lpstr>Inversión_Ambiental_NA</vt:lpstr>
      <vt:lpstr>macroproceso_final</vt:lpstr>
      <vt:lpstr>Naturaleza_fraude</vt:lpstr>
      <vt:lpstr>Periodicidad_lista</vt:lpstr>
      <vt:lpstr>Planes_Programas_y_Proyectos</vt:lpstr>
      <vt:lpstr>Presupuesto_de_Gastos</vt:lpstr>
      <vt:lpstr>Presupuesto_de_Ingresos</vt:lpstr>
      <vt:lpstr>Recepción_de_bienes_y_servicios_Contractual</vt:lpstr>
      <vt:lpstr>Recepción_de_bienes_y_servicios_Postcontractual</vt:lpstr>
      <vt:lpstr>Recursos_de_capital</vt:lpstr>
      <vt:lpstr>Riesgo_Cierre_presupuestal</vt:lpstr>
      <vt:lpstr>Riesgo_Desempeño_Financiero</vt:lpstr>
      <vt:lpstr>Riesgo_Ejecución_Pasiva</vt:lpstr>
      <vt:lpstr>Riesgo_Estados_Financieros</vt:lpstr>
      <vt:lpstr>Riesgo_Gasto_de_Inversión_u_operación</vt:lpstr>
      <vt:lpstr>Riesgo_Gestión_Contractual</vt:lpstr>
      <vt:lpstr>Riesgo_Ingresos_corrientes</vt:lpstr>
      <vt:lpstr>Riesgo_Ingresos_operacionales_y_no_operacionales</vt:lpstr>
      <vt:lpstr>Riesgo_Inversión_Ambiental</vt:lpstr>
      <vt:lpstr>Riesgo_Recepción_de_bienes_y_servicios</vt:lpstr>
      <vt:lpstr>Riesgo_Recursos_de_capital</vt:lpstr>
      <vt:lpstr>Riesgo_Transferencias</vt:lpstr>
      <vt:lpstr>Tipo_de_Auditoría</vt:lpstr>
      <vt:lpstr>Tipo_lista</vt:lpstr>
      <vt:lpstr>Transferencias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Esmeralda Martin Moreno (CGR)</dc:creator>
  <cp:lastModifiedBy>contrabog</cp:lastModifiedBy>
  <cp:lastPrinted>2019-10-07T14:55:09Z</cp:lastPrinted>
  <dcterms:created xsi:type="dcterms:W3CDTF">2016-03-10T13:03:45Z</dcterms:created>
  <dcterms:modified xsi:type="dcterms:W3CDTF">2021-09-07T17:48:05Z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04fb149e-4e8f-494c-acf5-5032a4f913bc</vt:lpwstr>
  </property>
</Properties>
</file>